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.bubanja\Desktop\"/>
    </mc:Choice>
  </mc:AlternateContent>
  <bookViews>
    <workbookView xWindow="0" yWindow="0" windowWidth="28800" windowHeight="1230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<sst xmlns="http://schemas.openxmlformats.org/spreadsheetml/2006/main" count="19371" uniqueCount="19066">
  <si>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</si>
  <si>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</si>
  <si>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</si>
  <si>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</si>
  <si>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</si>
  <si>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</si>
  <si>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</si>
  <si>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</si>
  <si>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</si>
  <si>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</si>
  <si>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</si>
  <si>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</si>
  <si>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</si>
  <si>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</si>
  <si>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</si>
  <si>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</si>
  <si>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</si>
  <si>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</si>
  <si>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</si>
  <si>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</si>
  <si>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</si>
  <si>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</si>
  <si>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</si>
  <si>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</si>
  <si>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</si>
  <si>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</si>
  <si>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</si>
  <si>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</si>
  <si>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</si>
  <si>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</si>
  <si>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</si>
  <si>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</si>
  <si>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</si>
  <si>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</si>
  <si>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</si>
  <si>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</si>
  <si>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</si>
  <si>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</si>
  <si>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</si>
  <si>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</si>
  <si>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</si>
  <si>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</si>
  <si>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</si>
  <si>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</si>
  <si>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</si>
  <si>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</si>
  <si>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</si>
  <si>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</si>
  <si>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</si>
  <si>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</si>
  <si>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</si>
  <si>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</si>
  <si>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</si>
  <si>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</si>
  <si>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</si>
  <si>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</si>
  <si>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</si>
  <si>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</si>
  <si>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</si>
  <si>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</si>
  <si>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</si>
  <si>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</si>
  <si>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</si>
  <si>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</si>
  <si>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</si>
  <si>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</si>
  <si>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</si>
  <si>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</si>
  <si>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</si>
  <si>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</si>
  <si>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</si>
  <si>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</si>
  <si>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</si>
  <si>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</si>
  <si>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</si>
  <si>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</si>
  <si>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</si>
  <si>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</si>
  <si>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</si>
  <si>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</si>
  <si>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</si>
  <si>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</si>
  <si>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</si>
  <si>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</si>
  <si>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</si>
  <si>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</si>
  <si>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</si>
  <si>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</si>
  <si>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</si>
  <si>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</si>
  <si>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</si>
  <si>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</si>
  <si>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</si>
  <si>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</si>
  <si>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</si>
  <si>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</si>
  <si>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</si>
  <si>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</si>
  <si>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</si>
  <si>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</si>
  <si>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</si>
  <si>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</si>
  <si>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</si>
  <si>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</si>
  <si>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</si>
  <si>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</si>
  <si>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</si>
  <si>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</si>
  <si>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</si>
  <si>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</si>
  <si>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</si>
  <si>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</si>
  <si>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</si>
  <si>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</si>
  <si>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</si>
  <si>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</si>
  <si>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</si>
  <si>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</si>
  <si>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</si>
  <si>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</si>
  <si>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</si>
  <si>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</si>
  <si>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</si>
  <si>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</si>
  <si>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</si>
  <si>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</si>
  <si>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</si>
  <si>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</si>
  <si>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</si>
  <si>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</si>
  <si>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</si>
  <si>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</si>
  <si>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</si>
  <si>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</si>
  <si>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</si>
  <si>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</si>
  <si>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</si>
  <si>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</si>
  <si>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</si>
  <si>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</si>
  <si>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</si>
  <si>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</si>
  <si>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</si>
  <si>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</si>
  <si>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</si>
  <si>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</si>
  <si>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</si>
  <si>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</si>
  <si>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</si>
  <si>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</si>
  <si>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</si>
  <si>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</si>
  <si>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</si>
  <si>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</si>
  <si>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</si>
  <si>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</si>
  <si>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</si>
  <si>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</si>
  <si>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</si>
  <si>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</si>
  <si>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</si>
  <si>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</si>
  <si>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</si>
  <si>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</si>
  <si>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</si>
  <si>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</si>
  <si>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</si>
  <si>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</si>
  <si>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</si>
  <si>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</si>
  <si>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</si>
  <si>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</si>
  <si>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</si>
  <si>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</si>
  <si>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</si>
  <si>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</si>
  <si>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</si>
  <si>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</si>
  <si>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</si>
  <si>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</si>
  <si>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</si>
  <si>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</si>
  <si>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</si>
  <si>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</si>
  <si>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</si>
  <si>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</si>
  <si>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</si>
  <si>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</si>
  <si>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</si>
  <si>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</si>
  <si>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</si>
  <si>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</si>
  <si>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</si>
  <si>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</si>
  <si>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</si>
  <si>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</si>
  <si>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</si>
  <si>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</si>
  <si>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</si>
  <si>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</si>
  <si>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</si>
  <si>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</si>
  <si>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</si>
  <si>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</si>
  <si>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</si>
  <si>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</si>
  <si>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</si>
  <si>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</si>
  <si>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</si>
  <si>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</si>
  <si>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</si>
  <si>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</si>
  <si>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</si>
  <si>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</si>
  <si>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</si>
  <si>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</si>
  <si>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</si>
  <si>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</si>
  <si>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</si>
  <si>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</si>
  <si>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</si>
  <si>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</si>
  <si>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</si>
  <si>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</si>
  <si>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</si>
  <si>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</si>
  <si>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</si>
  <si>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</si>
  <si>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</si>
  <si>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</si>
  <si>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</si>
  <si>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</si>
  <si>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</si>
  <si>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</si>
  <si>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</si>
  <si>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</si>
  <si>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</si>
  <si>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</si>
  <si>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</si>
  <si>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</si>
  <si>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</si>
  <si>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</si>
  <si>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</si>
  <si>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</si>
  <si>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</si>
  <si>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</si>
  <si>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</si>
  <si>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</si>
  <si>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</si>
  <si>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</si>
  <si>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</si>
  <si>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</si>
  <si>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</si>
  <si>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</si>
  <si>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</si>
  <si>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</si>
  <si>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</si>
  <si>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</si>
  <si>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</si>
  <si>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</si>
  <si>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</si>
  <si>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</si>
  <si>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</si>
  <si>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</si>
  <si>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</si>
  <si>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</si>
  <si>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</si>
  <si>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</si>
  <si>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</si>
  <si>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</si>
  <si>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</si>
  <si>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</si>
  <si>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</si>
  <si>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</si>
  <si>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</si>
  <si>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</si>
  <si>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</si>
  <si>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</si>
  <si>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</si>
  <si>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</si>
  <si>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</si>
  <si>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</si>
  <si>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</si>
  <si>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</si>
  <si>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</si>
  <si>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</si>
  <si>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</si>
  <si>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</si>
  <si>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</si>
  <si>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</si>
  <si>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</si>
  <si>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</si>
  <si>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</si>
  <si>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</si>
  <si>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</si>
  <si>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</si>
  <si>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</si>
  <si>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</si>
  <si>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</si>
  <si>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</si>
  <si>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</si>
  <si>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</si>
  <si>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</si>
  <si>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</si>
  <si>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</si>
  <si>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</si>
  <si>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</si>
  <si>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</si>
  <si>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</si>
  <si>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</si>
  <si>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</si>
  <si>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</si>
  <si>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</si>
  <si>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</si>
  <si>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</si>
  <si>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</si>
  <si>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</si>
  <si>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</si>
  <si>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</si>
  <si>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</si>
  <si>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</si>
  <si>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</si>
  <si>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</si>
  <si>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</si>
  <si>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</si>
  <si>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</si>
  <si>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</si>
  <si>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</si>
  <si>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</si>
  <si>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</si>
  <si>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</si>
  <si>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</si>
  <si>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</si>
  <si>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</si>
  <si>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</si>
  <si>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</si>
  <si>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</si>
  <si>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</si>
  <si>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</si>
  <si>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</si>
  <si>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</si>
  <si>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</si>
  <si>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</si>
  <si>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</si>
  <si>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</si>
  <si>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</si>
  <si>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</si>
  <si>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</si>
  <si>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</si>
  <si>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</si>
  <si>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</si>
  <si>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</si>
  <si>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</si>
  <si>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</si>
  <si>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</si>
  <si>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</si>
  <si>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</si>
  <si>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</si>
  <si>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</si>
  <si>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</si>
  <si>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</si>
  <si>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</si>
  <si>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</si>
  <si>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</si>
  <si>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</si>
  <si>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</si>
  <si>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</si>
  <si>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</si>
  <si>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</si>
  <si>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</si>
  <si>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</si>
  <si>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</si>
  <si>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</si>
  <si>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</si>
  <si>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</si>
  <si>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</si>
  <si>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</si>
  <si>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</si>
  <si>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</si>
  <si>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</si>
  <si>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</si>
  <si>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</si>
  <si>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</si>
  <si>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</si>
  <si>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</si>
  <si>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</si>
  <si>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</si>
  <si>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</si>
  <si>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</si>
  <si>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</si>
  <si>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</si>
  <si>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</si>
  <si>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</si>
  <si>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</si>
  <si>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</si>
  <si>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</si>
  <si>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</si>
  <si>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</si>
  <si>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</si>
  <si>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</si>
  <si>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</si>
  <si>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</si>
  <si>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</si>
  <si>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</si>
  <si>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</si>
  <si>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</si>
  <si>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</si>
  <si>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</si>
  <si>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</si>
  <si>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</si>
  <si>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</si>
  <si>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</si>
  <si>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</si>
  <si>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</si>
  <si>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</si>
  <si>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</si>
  <si>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</si>
  <si>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</si>
  <si>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</si>
  <si>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</si>
  <si>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</si>
  <si>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</si>
  <si>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</si>
  <si>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</si>
  <si>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</si>
  <si>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</si>
  <si>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</si>
  <si>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</si>
  <si>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</si>
  <si>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</si>
  <si>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</si>
  <si>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</si>
  <si>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</si>
  <si>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</si>
  <si>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</si>
  <si>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</si>
  <si>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</si>
  <si>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</si>
  <si>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</si>
  <si>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</si>
  <si>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</si>
  <si>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</si>
  <si>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</si>
  <si>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</si>
  <si>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</si>
  <si>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</si>
  <si>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</si>
  <si>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</si>
  <si>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</si>
  <si>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</si>
  <si>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</si>
  <si>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</si>
  <si>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</si>
  <si>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</si>
  <si>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</si>
  <si>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</si>
  <si>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</si>
  <si>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</si>
  <si>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</si>
  <si>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</si>
  <si>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</si>
  <si>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</si>
  <si>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</si>
  <si>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</si>
  <si>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</si>
  <si>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</si>
  <si>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</si>
  <si>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</si>
  <si>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</si>
  <si>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</si>
  <si>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</si>
  <si>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</si>
  <si>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</si>
  <si>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</si>
  <si>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</si>
  <si>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</si>
  <si>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</si>
  <si>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</si>
  <si>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</si>
  <si>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</si>
  <si>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</si>
  <si>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</si>
  <si>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</si>
  <si>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</si>
  <si>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</si>
  <si>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</si>
  <si>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</si>
  <si>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</si>
  <si>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</si>
  <si>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</si>
  <si>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</si>
  <si>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</si>
  <si>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</si>
  <si>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</si>
  <si>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</si>
  <si>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</si>
  <si>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</si>
  <si>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</si>
  <si>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</si>
  <si>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</si>
  <si>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</si>
  <si>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</si>
  <si>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</si>
  <si>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</si>
  <si>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</si>
  <si>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</si>
  <si>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</si>
  <si>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</si>
  <si>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</si>
  <si>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</si>
  <si>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</si>
  <si>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</si>
  <si>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</si>
  <si>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</si>
  <si>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</si>
  <si>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</si>
  <si>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</si>
  <si>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</si>
  <si>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</si>
  <si>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</si>
  <si>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</si>
  <si>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</si>
  <si>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</si>
  <si>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</si>
  <si>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</si>
  <si>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</si>
  <si>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</si>
  <si>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</si>
  <si>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</si>
  <si>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</si>
  <si>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</si>
  <si>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</si>
  <si>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</si>
  <si>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</si>
  <si>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</si>
  <si>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</si>
  <si>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</si>
  <si>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</si>
  <si>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</si>
  <si>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</si>
  <si>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</si>
  <si>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</si>
  <si>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</si>
  <si>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</si>
  <si>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</si>
  <si>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</si>
  <si>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</si>
  <si>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</si>
  <si>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</si>
  <si>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</si>
  <si>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</si>
  <si>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</si>
  <si>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</si>
  <si>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</si>
  <si>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</si>
  <si>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</si>
  <si>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</si>
  <si>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</si>
  <si>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</si>
  <si>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</si>
  <si>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</si>
  <si>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</si>
  <si>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</si>
  <si>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</si>
  <si>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</si>
  <si>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</si>
  <si>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</si>
  <si>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</si>
  <si>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</si>
  <si>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</si>
  <si>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</si>
  <si>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</si>
  <si>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</si>
  <si>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</si>
  <si>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</si>
  <si>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</si>
  <si>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</si>
  <si>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</si>
  <si>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</si>
  <si>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</si>
  <si>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</si>
  <si>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</si>
  <si>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</si>
  <si>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</si>
  <si>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</si>
  <si>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</si>
  <si>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</si>
  <si>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</si>
  <si>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</si>
  <si>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</si>
  <si>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</si>
  <si>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</si>
  <si>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</si>
  <si>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</si>
  <si>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</si>
  <si>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</si>
  <si>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</si>
  <si>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</si>
  <si>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</si>
  <si>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</si>
  <si>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</si>
  <si>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</si>
  <si>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</si>
  <si>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</si>
  <si>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</si>
  <si>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</si>
  <si>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</si>
  <si>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</si>
  <si>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</si>
  <si>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</si>
  <si>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</si>
  <si>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</si>
  <si>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</si>
  <si>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</si>
  <si>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</si>
  <si>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</si>
  <si>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</si>
  <si>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</si>
  <si>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</si>
  <si>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</si>
  <si>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</si>
  <si>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</si>
  <si>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</si>
  <si>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</si>
  <si>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</si>
  <si>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</si>
  <si>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</si>
  <si>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</si>
  <si>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</si>
  <si>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</si>
  <si>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</si>
  <si>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</si>
  <si>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</si>
  <si>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</si>
  <si>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</si>
  <si>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</si>
  <si>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</si>
  <si>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</si>
  <si>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</si>
  <si>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</si>
  <si>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</si>
  <si>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</si>
  <si>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</si>
  <si>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</si>
  <si>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</si>
  <si>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</si>
  <si>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</si>
  <si>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</si>
  <si>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</si>
  <si>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</si>
  <si>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</si>
  <si>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</si>
  <si>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</si>
  <si>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</si>
  <si>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</si>
  <si>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</si>
  <si>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</si>
  <si>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</si>
  <si>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</si>
  <si>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</si>
  <si>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</si>
  <si>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</si>
  <si>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</si>
  <si>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</si>
  <si>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</si>
  <si>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</si>
  <si>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</si>
  <si>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</si>
  <si>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</si>
  <si>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</si>
  <si>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</si>
  <si>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</si>
  <si>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</si>
  <si>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</si>
  <si>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</si>
  <si>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</si>
  <si>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</si>
  <si>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</si>
  <si>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</si>
  <si>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</si>
  <si>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</si>
  <si>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</si>
  <si>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</si>
  <si>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</si>
  <si>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</si>
  <si>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</si>
  <si>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</si>
  <si>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</si>
  <si>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</si>
  <si>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</si>
  <si>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</si>
  <si>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</si>
  <si>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</si>
  <si>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</si>
  <si>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</si>
  <si>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</si>
  <si>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</si>
  <si>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</si>
  <si>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</si>
  <si>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</si>
  <si>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</si>
  <si>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</si>
  <si>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</si>
  <si>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</si>
  <si>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</si>
  <si>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</si>
  <si>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</si>
  <si>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</si>
  <si>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</si>
  <si>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</si>
  <si>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</si>
  <si>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</si>
  <si>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</si>
  <si>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</si>
  <si>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</si>
  <si>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</si>
  <si>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</si>
  <si>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</si>
  <si>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</si>
  <si>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</si>
  <si>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</si>
  <si>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</si>
  <si>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</si>
  <si>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</si>
  <si>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</si>
  <si>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</si>
  <si>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</si>
  <si>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</si>
  <si>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</si>
  <si>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</si>
  <si>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</si>
  <si>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</si>
  <si>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</si>
  <si>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</si>
  <si>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</si>
  <si>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</si>
  <si>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</si>
  <si>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</si>
  <si>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</si>
  <si>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</si>
  <si>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</si>
  <si>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</si>
  <si>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</si>
  <si>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</si>
  <si>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</si>
  <si>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</si>
  <si>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</si>
  <si>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</si>
  <si>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</si>
  <si>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</si>
  <si>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</si>
  <si>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</si>
  <si>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</si>
  <si>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</si>
  <si>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</si>
  <si>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</si>
  <si>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</si>
  <si>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</si>
  <si>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</si>
  <si>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</si>
  <si>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</si>
  <si>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</si>
  <si>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</si>
  <si>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</si>
  <si>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</si>
  <si>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</si>
  <si>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</si>
  <si>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</si>
  <si>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</si>
  <si>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</si>
  <si>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</si>
  <si>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</si>
  <si>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</si>
  <si>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</si>
  <si>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</si>
  <si>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</si>
  <si>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</si>
  <si>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</si>
  <si>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</si>
  <si>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</si>
  <si>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</si>
  <si>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</si>
  <si>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</si>
  <si>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</si>
  <si>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</si>
  <si>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</si>
  <si>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</si>
  <si>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</si>
  <si>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</si>
  <si>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</si>
  <si>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</si>
  <si>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</si>
  <si>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</si>
  <si>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</si>
  <si>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</si>
  <si>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</si>
  <si>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</si>
  <si>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</si>
  <si>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</si>
  <si>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</si>
  <si>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</si>
  <si>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</si>
  <si>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</si>
  <si>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</si>
  <si>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</si>
  <si>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</si>
  <si>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</si>
  <si>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</si>
  <si>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</si>
  <si>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</si>
  <si>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</si>
  <si>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</si>
  <si>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</si>
  <si>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</si>
  <si>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</si>
  <si>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</si>
  <si>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</si>
  <si>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</si>
  <si>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</si>
  <si>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</si>
  <si>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</si>
  <si>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</si>
  <si>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</si>
  <si>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</si>
  <si>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</si>
  <si>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</si>
  <si>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</si>
  <si>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</si>
  <si>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</si>
  <si>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</si>
  <si>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</si>
  <si>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</si>
  <si>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</si>
  <si>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</si>
  <si>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</si>
  <si>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</si>
  <si>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</si>
  <si>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</si>
  <si>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</si>
  <si>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</si>
  <si>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</si>
  <si>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</si>
  <si>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</si>
  <si>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</si>
  <si>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</si>
  <si>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</si>
  <si>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</si>
  <si>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</si>
  <si>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</si>
  <si>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</si>
  <si>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</si>
  <si>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</si>
  <si>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</si>
  <si>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</si>
  <si>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</si>
  <si>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</si>
  <si>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</si>
  <si>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</si>
  <si>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</si>
  <si>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</si>
  <si>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</si>
  <si>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</si>
  <si>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</si>
  <si>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</si>
  <si>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</si>
  <si>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</si>
  <si>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</si>
  <si>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</si>
  <si>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</si>
  <si>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</si>
  <si>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</si>
  <si>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</si>
  <si>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</si>
  <si>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</si>
  <si>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</si>
  <si>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</si>
  <si>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</si>
  <si>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</si>
  <si>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</si>
  <si>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</si>
  <si>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</si>
  <si>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</si>
  <si>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</si>
  <si>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</si>
  <si>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</si>
  <si>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</si>
  <si>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</si>
  <si>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</si>
  <si>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</si>
  <si>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</si>
  <si>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</si>
  <si>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</si>
  <si>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</si>
  <si>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</si>
  <si>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</si>
  <si>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</si>
  <si>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</si>
  <si>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</si>
  <si>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</si>
  <si>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</si>
  <si>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</si>
  <si>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</si>
  <si>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</si>
  <si>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</si>
  <si>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</si>
  <si>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</si>
  <si>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</si>
  <si>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</si>
  <si>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</si>
  <si>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</si>
  <si>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</si>
  <si>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</si>
  <si>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</si>
  <si>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</si>
  <si>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</si>
  <si>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</si>
  <si>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</si>
  <si>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</si>
  <si>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</si>
  <si>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</si>
  <si>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</si>
  <si>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</si>
  <si>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</si>
  <si>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</si>
  <si>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</si>
  <si>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</si>
  <si>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</si>
  <si>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</si>
  <si>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</si>
  <si>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</si>
  <si>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</si>
  <si>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</si>
  <si>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</si>
  <si>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</si>
  <si>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</si>
  <si>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</si>
  <si>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</si>
  <si>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</si>
  <si>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</si>
  <si>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</si>
  <si>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</si>
  <si>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</si>
  <si>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</si>
  <si>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</si>
  <si>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</si>
  <si>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</si>
  <si>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</si>
  <si>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</si>
  <si>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</si>
  <si>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</si>
  <si>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</si>
  <si>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</si>
  <si>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</si>
  <si>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</si>
  <si>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</si>
  <si>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</si>
  <si>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</si>
  <si>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</si>
  <si>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</si>
  <si>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</si>
  <si>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</si>
  <si>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</si>
  <si>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</si>
  <si>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</si>
  <si>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</si>
  <si>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</si>
  <si>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</si>
  <si>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</si>
  <si>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</si>
  <si>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</si>
  <si>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</si>
  <si>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</si>
  <si>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</si>
  <si>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</si>
  <si>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</si>
  <si>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</si>
  <si>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</si>
  <si>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</si>
  <si>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</si>
  <si>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</si>
  <si>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</si>
  <si>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</si>
  <si>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</si>
  <si>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</si>
  <si>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</si>
  <si>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</si>
  <si>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</si>
  <si>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</si>
  <si>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</si>
  <si>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</si>
  <si>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</si>
  <si>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</si>
  <si>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</si>
  <si>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</si>
  <si>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</si>
  <si>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</si>
  <si>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</si>
  <si>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</si>
  <si>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</si>
  <si>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</si>
  <si>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</si>
  <si>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</si>
  <si>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</si>
  <si>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</si>
  <si>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</si>
  <si>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</si>
  <si>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</si>
  <si>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</si>
  <si>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</si>
  <si>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</si>
  <si>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</si>
  <si>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</si>
  <si>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</si>
  <si>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</si>
  <si>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</si>
  <si>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</si>
  <si>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</si>
  <si>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</si>
  <si>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</si>
  <si>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</si>
  <si>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</si>
  <si>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</si>
  <si>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</si>
  <si>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</si>
  <si>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</si>
  <si>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</si>
  <si>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</si>
  <si>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</si>
  <si>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</si>
  <si>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</si>
  <si>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</si>
  <si>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</si>
  <si>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</si>
  <si>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</si>
  <si>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</si>
  <si>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</si>
  <si>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</si>
  <si>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</si>
  <si>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</si>
  <si>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</si>
  <si>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</si>
  <si>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</si>
  <si>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</si>
  <si>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</si>
  <si>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</si>
  <si>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</si>
  <si>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</si>
  <si>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</si>
  <si>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</si>
  <si>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</si>
  <si>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</si>
  <si>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</si>
  <si>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</si>
  <si>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</si>
  <si>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</si>
  <si>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</si>
  <si>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</si>
  <si>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</si>
  <si>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</si>
  <si>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</si>
  <si>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</si>
  <si>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</si>
  <si>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</si>
  <si>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</si>
  <si>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</si>
  <si>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</si>
  <si>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</si>
  <si>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</si>
  <si>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</si>
  <si>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</si>
  <si>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</si>
  <si>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</si>
  <si>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</si>
  <si>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</si>
  <si>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</si>
  <si>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</si>
  <si>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</si>
  <si>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</si>
  <si>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</si>
  <si>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</si>
  <si>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</si>
  <si>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</si>
  <si>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</si>
  <si>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</si>
  <si>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</si>
  <si>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</si>
  <si>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</si>
  <si>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</si>
  <si>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</si>
  <si>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</si>
  <si>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</si>
  <si>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</si>
  <si>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</si>
  <si>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</si>
  <si>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</si>
  <si>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</si>
  <si>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</si>
  <si>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</si>
  <si>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</si>
  <si>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</si>
  <si>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</si>
  <si>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</si>
  <si>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</si>
  <si>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</si>
  <si>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</si>
  <si>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</si>
  <si>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</si>
  <si>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</si>
  <si>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</si>
  <si>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</si>
  <si>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</si>
  <si>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</si>
  <si>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</si>
  <si>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</si>
  <si>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</si>
  <si>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</si>
  <si>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</si>
  <si>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</si>
  <si>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</si>
  <si>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</si>
  <si>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</si>
  <si>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</si>
  <si>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</si>
  <si>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</si>
  <si>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</si>
  <si>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</si>
  <si>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</si>
  <si>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</si>
  <si>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</si>
  <si>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</si>
  <si>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</si>
  <si>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</si>
  <si>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</si>
  <si>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</si>
  <si>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</si>
  <si>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</si>
  <si>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</si>
  <si>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</si>
  <si>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</si>
  <si>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</si>
  <si>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</si>
  <si>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</si>
  <si>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</si>
  <si>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</si>
  <si>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</si>
  <si>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</si>
  <si>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</si>
  <si>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</si>
  <si>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</si>
  <si>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</si>
  <si>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</si>
  <si>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</si>
  <si>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</si>
  <si>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</si>
  <si>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</si>
  <si>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</si>
  <si>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</si>
  <si>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</si>
  <si>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</si>
  <si>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</si>
  <si>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</si>
  <si>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</si>
  <si>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</si>
  <si>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</si>
  <si>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</si>
  <si>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</si>
  <si>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</si>
  <si>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</si>
  <si>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</si>
  <si>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</si>
  <si>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</si>
  <si>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</si>
  <si>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</si>
  <si>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</si>
  <si>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</si>
  <si>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</si>
  <si>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</si>
  <si>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</si>
  <si>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</si>
  <si>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</si>
  <si>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</si>
  <si>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</si>
  <si>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</si>
  <si>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</si>
  <si>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</si>
  <si>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</si>
  <si>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</si>
  <si>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</si>
  <si>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</si>
  <si>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</si>
  <si>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</si>
  <si>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</si>
  <si>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</si>
  <si>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</si>
  <si>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</si>
  <si>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</si>
  <si>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</si>
  <si>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</si>
  <si>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</si>
  <si>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</si>
  <si>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</si>
  <si>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</si>
  <si>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</si>
  <si>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</si>
  <si>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</si>
  <si>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</si>
  <si>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</si>
  <si>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</si>
  <si>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</si>
  <si>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</si>
  <si>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</si>
  <si>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</si>
  <si>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</si>
  <si>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</si>
  <si>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</si>
  <si>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</si>
  <si>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</si>
  <si>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</si>
  <si>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</si>
  <si>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</si>
  <si>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</si>
  <si>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</si>
  <si>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</si>
  <si>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</si>
  <si>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</si>
  <si>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</si>
  <si>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</si>
  <si>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</si>
  <si>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</si>
  <si>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</si>
  <si>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</si>
  <si>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</si>
  <si>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</si>
  <si>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</si>
  <si>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</si>
  <si>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</si>
  <si>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</si>
  <si>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</si>
  <si>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</si>
  <si>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</si>
  <si>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</si>
  <si>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</si>
  <si>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</si>
  <si>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</si>
  <si>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</si>
  <si>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</si>
  <si>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</si>
  <si>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</si>
  <si>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</si>
  <si>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</si>
  <si>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</si>
  <si>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</si>
  <si>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</si>
  <si>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</si>
  <si>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</si>
  <si>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</si>
  <si>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</si>
  <si>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</si>
  <si>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</si>
  <si>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</si>
  <si>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</si>
  <si>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</si>
  <si>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</si>
  <si>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</si>
  <si>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</si>
  <si>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</si>
  <si>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</si>
  <si>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</si>
  <si>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</si>
  <si>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</si>
  <si>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</si>
  <si>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</si>
  <si>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</si>
  <si>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</si>
  <si>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</si>
  <si>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</si>
  <si>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</si>
  <si>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</si>
  <si>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</si>
  <si>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</si>
  <si>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</si>
  <si>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</si>
  <si>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</si>
  <si>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</si>
  <si>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</si>
  <si>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</si>
  <si>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</si>
  <si>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</si>
  <si>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</si>
  <si>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</si>
  <si>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</si>
  <si>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</si>
  <si>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</si>
  <si>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</si>
  <si>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</si>
  <si>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</si>
  <si>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</si>
  <si>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</si>
  <si>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</si>
  <si>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</si>
  <si>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</si>
  <si>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</si>
  <si>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</si>
  <si>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</si>
  <si>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</si>
  <si>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</si>
  <si>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</si>
  <si>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</si>
  <si>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</si>
  <si>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</si>
  <si>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</si>
  <si>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</si>
  <si>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</si>
  <si>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</si>
  <si>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</si>
  <si>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</si>
  <si>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</si>
  <si>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</si>
  <si>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</si>
  <si>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</si>
  <si>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</si>
  <si>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</si>
  <si>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</si>
  <si>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</si>
  <si>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</si>
  <si>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</si>
  <si>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</si>
  <si>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</si>
  <si>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</si>
  <si>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</si>
  <si>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</si>
  <si>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</si>
  <si>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</si>
  <si>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</si>
  <si>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</si>
  <si>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</si>
  <si>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</si>
  <si>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</si>
  <si>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</si>
  <si>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</si>
  <si>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</si>
  <si>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</si>
  <si>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</si>
  <si>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</si>
  <si>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</si>
  <si>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</si>
  <si>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</si>
  <si>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</si>
  <si>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</si>
  <si>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</si>
  <si>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</si>
  <si>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</si>
  <si>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</si>
  <si>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</si>
  <si>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</si>
  <si>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</si>
  <si>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</si>
  <si>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</si>
  <si>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</si>
  <si>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</si>
  <si>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</si>
  <si>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</si>
  <si>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</si>
  <si>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</si>
  <si>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</si>
  <si>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</si>
  <si>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</si>
  <si>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</si>
  <si>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</si>
  <si>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</si>
  <si>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</si>
  <si>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</si>
  <si>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</si>
  <si>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</si>
  <si>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</si>
  <si>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</si>
  <si>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</si>
  <si>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</si>
  <si>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</si>
  <si>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</si>
  <si>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</si>
  <si>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</si>
  <si>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</si>
  <si>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</si>
  <si>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</si>
  <si>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</si>
  <si>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</si>
  <si>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</si>
  <si>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</si>
  <si>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</si>
  <si>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</si>
  <si>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</si>
  <si>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</si>
  <si>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</si>
  <si>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</si>
  <si>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</si>
  <si>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</si>
  <si>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</si>
  <si>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</si>
  <si>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</si>
  <si>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</si>
  <si>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</si>
  <si>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</si>
  <si>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</si>
  <si>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</si>
  <si>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</si>
  <si>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</si>
  <si>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</si>
  <si>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</si>
  <si>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</si>
  <si>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</si>
  <si>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</si>
  <si>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</si>
  <si>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</si>
  <si>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</si>
  <si>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</si>
  <si>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</si>
  <si>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</si>
  <si>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</si>
  <si>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</si>
  <si>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</si>
  <si>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</si>
  <si>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</si>
  <si>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</si>
  <si>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</si>
  <si>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</si>
  <si>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</si>
  <si>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</si>
  <si>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</si>
  <si>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</si>
  <si>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</si>
  <si>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</si>
  <si>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</si>
  <si>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</si>
  <si>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</si>
  <si>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</si>
  <si>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</si>
  <si>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</si>
  <si>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</si>
  <si>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</si>
  <si>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</si>
  <si>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</si>
  <si>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</si>
  <si>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</si>
  <si>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</si>
  <si>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</si>
  <si>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</si>
  <si>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</si>
  <si>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</si>
  <si>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</si>
  <si>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</si>
  <si>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</si>
  <si>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</si>
  <si>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</si>
  <si>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</si>
  <si>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</si>
  <si>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</si>
  <si>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</si>
  <si>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</si>
  <si>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</si>
  <si>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</si>
  <si>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</si>
  <si>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</si>
  <si>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</si>
  <si>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</si>
  <si>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</si>
  <si>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</si>
  <si>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</si>
  <si>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</si>
  <si>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</si>
  <si>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</si>
  <si>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</si>
  <si>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</si>
  <si>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</si>
  <si>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</si>
  <si>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</si>
  <si>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</si>
  <si>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</si>
  <si>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</si>
  <si>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</si>
  <si>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</si>
  <si>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</si>
  <si>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</si>
  <si>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</si>
  <si>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</si>
  <si>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</si>
  <si>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</si>
  <si>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</si>
  <si>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</si>
  <si>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</si>
  <si>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</si>
  <si>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</si>
  <si>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</si>
  <si>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</si>
  <si>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</si>
  <si>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</si>
  <si>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</si>
  <si>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</si>
  <si>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</si>
  <si>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</si>
  <si>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</si>
  <si>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</si>
  <si>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</si>
  <si>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</si>
  <si>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</si>
  <si>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</si>
  <si>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</si>
  <si>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</si>
  <si>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</si>
  <si>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</si>
  <si>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</si>
  <si>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</si>
  <si>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</si>
  <si>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</si>
  <si>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</si>
  <si>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</si>
  <si>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</si>
  <si>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</si>
  <si>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</si>
  <si>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</si>
  <si>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</si>
  <si>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</si>
  <si>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</si>
  <si>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</si>
  <si>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</si>
  <si>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</si>
  <si>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</si>
  <si>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</si>
  <si>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</si>
  <si>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</si>
  <si>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</si>
  <si>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</si>
  <si>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</si>
  <si>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</si>
  <si>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</si>
  <si>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</si>
  <si>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</si>
  <si>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</si>
  <si>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</si>
  <si>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</si>
  <si>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</si>
  <si>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</si>
  <si>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</si>
  <si>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</si>
  <si>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</si>
  <si>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</si>
  <si>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</si>
  <si>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</si>
  <si>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</si>
  <si>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</si>
  <si>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</si>
  <si>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</si>
  <si>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</si>
  <si>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</si>
  <si>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</si>
  <si>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</si>
  <si>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</si>
  <si>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</si>
  <si>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</si>
  <si>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</si>
  <si>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</si>
  <si>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</si>
  <si>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</si>
  <si>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</si>
  <si>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</si>
  <si>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</si>
  <si>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</si>
  <si>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</si>
  <si>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</si>
  <si>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</si>
  <si>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</si>
  <si>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</si>
  <si>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</si>
  <si>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</si>
  <si>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</si>
  <si>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</si>
  <si>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</si>
  <si>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</si>
  <si>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</si>
  <si>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</si>
  <si>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</si>
  <si>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</si>
  <si>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</si>
  <si>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</si>
  <si>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</si>
  <si>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</si>
  <si>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</si>
  <si>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</si>
  <si>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</si>
  <si>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</si>
  <si>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</si>
  <si>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</si>
  <si>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</si>
  <si>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</si>
  <si>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</si>
  <si>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</si>
  <si>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</si>
  <si>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</si>
  <si>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</si>
  <si>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</si>
  <si>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</si>
  <si>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</si>
  <si>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</si>
  <si>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</si>
  <si>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</si>
  <si>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</si>
  <si>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</si>
  <si>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</si>
  <si>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</si>
  <si>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</si>
  <si>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</si>
  <si>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</si>
  <si>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</si>
  <si>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</si>
  <si>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</si>
  <si>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</si>
  <si>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</si>
  <si>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</si>
  <si>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</si>
  <si>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</si>
  <si>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</si>
  <si>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</si>
  <si>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</si>
  <si>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</si>
  <si>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</si>
  <si>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</si>
  <si>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</si>
  <si>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</si>
  <si>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</si>
  <si>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</si>
  <si>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</si>
  <si>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</si>
  <si>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</si>
  <si>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</si>
  <si>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</si>
  <si>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</si>
  <si>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</si>
  <si>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</si>
  <si>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</si>
  <si>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</si>
  <si>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</si>
  <si>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</si>
  <si>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</si>
  <si>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</si>
  <si>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</si>
  <si>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</si>
  <si>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</si>
  <si>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</si>
  <si>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</si>
  <si>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</si>
  <si>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</si>
  <si>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</si>
  <si>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</si>
  <si>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</si>
  <si>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</si>
  <si>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</si>
  <si>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</si>
  <si>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</si>
  <si>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</si>
  <si>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</si>
  <si>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</si>
  <si>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</si>
  <si>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</si>
  <si>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</si>
  <si>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</si>
  <si>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</si>
  <si>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</si>
  <si>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</si>
  <si>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</si>
  <si>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</si>
  <si>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</si>
  <si>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</si>
  <si>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</si>
  <si>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</si>
  <si>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</si>
  <si>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</si>
  <si>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</si>
  <si>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</si>
  <si>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</si>
  <si>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</si>
  <si>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</si>
  <si>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</si>
  <si>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</si>
  <si>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</si>
  <si>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</si>
  <si>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</si>
  <si>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</si>
  <si>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</si>
  <si>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</si>
  <si>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</si>
  <si>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</si>
  <si>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</si>
  <si>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</si>
  <si>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</si>
  <si>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</si>
  <si>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</si>
  <si>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</si>
  <si>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</si>
  <si>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</si>
  <si>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</si>
  <si>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</si>
  <si>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</si>
  <si>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</si>
  <si>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</si>
  <si>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</si>
  <si>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</si>
  <si>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</si>
  <si>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</si>
  <si>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</si>
  <si>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</si>
  <si>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</si>
  <si>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</si>
  <si>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</si>
  <si>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</si>
  <si>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</si>
  <si>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</si>
  <si>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</si>
  <si>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</si>
  <si>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</si>
  <si>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</si>
  <si>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</si>
  <si>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</si>
  <si>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</si>
  <si>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</si>
  <si>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</si>
  <si>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</si>
  <si>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</si>
  <si>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</si>
  <si>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</si>
  <si>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</si>
  <si>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</si>
  <si>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</si>
  <si>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</si>
  <si>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</si>
  <si>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</si>
  <si>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</si>
  <si>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</si>
  <si>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</si>
  <si>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</si>
  <si>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</si>
  <si>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</si>
  <si>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</si>
  <si>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</si>
  <si>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</si>
  <si>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</si>
  <si>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</si>
  <si>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</si>
  <si>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</si>
  <si>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</si>
  <si>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</si>
  <si>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</si>
  <si>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</si>
  <si>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</si>
  <si>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</si>
  <si>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</si>
  <si>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</si>
  <si>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</si>
  <si>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</si>
  <si>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</si>
  <si>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</si>
  <si>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</si>
  <si>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</si>
  <si>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</si>
  <si>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</si>
  <si>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</si>
  <si>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</si>
  <si>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</si>
  <si>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</si>
  <si>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</si>
  <si>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</si>
  <si>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</si>
  <si>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</si>
  <si>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</si>
  <si>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</si>
  <si>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</si>
  <si>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</si>
  <si>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</si>
  <si>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</si>
  <si>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</si>
  <si>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</si>
  <si>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</si>
  <si>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</si>
  <si>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</si>
  <si>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</si>
  <si>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</si>
  <si>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</si>
  <si>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</si>
  <si>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</si>
  <si>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</si>
  <si>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</si>
  <si>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</si>
  <si>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</si>
  <si>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</si>
  <si>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</si>
  <si>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</si>
  <si>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</si>
  <si>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</si>
  <si>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</si>
  <si>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</si>
  <si>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</si>
  <si>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</si>
  <si>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</si>
  <si>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</si>
  <si>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</si>
  <si>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</si>
  <si>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</si>
  <si>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</si>
  <si>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</si>
  <si>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</si>
  <si>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</si>
  <si>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</si>
  <si>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</si>
  <si>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</si>
  <si>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</si>
  <si>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</si>
  <si>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</si>
  <si>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</si>
  <si>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</si>
  <si>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</si>
  <si>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</si>
  <si>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</si>
  <si>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</si>
  <si>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</si>
  <si>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</si>
  <si>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</si>
  <si>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</si>
  <si>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</si>
  <si>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</si>
  <si>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</si>
  <si>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</si>
  <si>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</si>
  <si>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</si>
  <si>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</si>
  <si>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</si>
  <si>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</si>
  <si>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</si>
  <si>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</si>
  <si>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</si>
  <si>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</si>
  <si>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</si>
  <si>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</si>
  <si>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</si>
  <si>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</si>
  <si>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</si>
  <si>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</si>
  <si>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</si>
  <si>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</si>
  <si>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</si>
  <si>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</si>
  <si>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</si>
  <si>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</si>
  <si>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</si>
  <si>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</si>
  <si>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</si>
  <si>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</si>
  <si>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</si>
  <si>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</si>
  <si>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</si>
  <si>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</si>
  <si>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</si>
  <si>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</si>
  <si>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</si>
  <si>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</si>
  <si>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</si>
  <si>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</si>
  <si>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</si>
  <si>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</si>
  <si>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</si>
  <si>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</si>
  <si>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</si>
  <si>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</si>
  <si>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</si>
  <si>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</si>
  <si>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</si>
  <si>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</si>
  <si>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</si>
  <si>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</si>
  <si>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</si>
  <si>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</si>
  <si>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</si>
  <si>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</si>
  <si>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</si>
  <si>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</si>
  <si>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</si>
  <si>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</si>
  <si>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</si>
  <si>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</si>
  <si>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</si>
  <si>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</si>
  <si>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</si>
  <si>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</si>
  <si>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</si>
  <si>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</si>
  <si>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</si>
  <si>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</si>
  <si>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</si>
  <si>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</si>
  <si>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</si>
  <si>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</si>
  <si>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</si>
  <si>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</si>
  <si>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</si>
  <si>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</si>
  <si>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</si>
  <si>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</si>
  <si>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</si>
  <si>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</si>
  <si>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</si>
  <si>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</si>
  <si>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</si>
  <si>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</si>
  <si>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</si>
  <si>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</si>
  <si>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</si>
  <si>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</si>
  <si>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</si>
  <si>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</si>
  <si>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</si>
  <si>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</si>
  <si>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</si>
  <si>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</si>
  <si>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</si>
  <si>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</si>
  <si>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</si>
  <si>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</si>
  <si>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</si>
  <si>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</si>
  <si>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</si>
  <si>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</si>
  <si>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</si>
  <si>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</si>
  <si>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</si>
  <si>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</si>
  <si>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</si>
  <si>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</si>
  <si>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</si>
  <si>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</si>
  <si>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</si>
  <si>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</si>
  <si>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</si>
  <si>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</si>
  <si>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</si>
  <si>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</si>
  <si>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</si>
  <si>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</si>
  <si>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</si>
  <si>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</si>
  <si>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</si>
  <si>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</si>
  <si>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</si>
  <si>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</si>
  <si>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</si>
  <si>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</si>
  <si>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</si>
  <si>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</si>
  <si>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</si>
  <si>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</si>
  <si>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</si>
  <si>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</si>
  <si>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</si>
  <si>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</si>
  <si>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</si>
  <si>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</si>
  <si>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</si>
  <si>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</si>
  <si>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</si>
  <si>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</si>
  <si>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</si>
  <si>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</si>
  <si>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</si>
  <si>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</si>
  <si>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</si>
  <si>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</si>
  <si>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</si>
  <si>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</si>
  <si>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</si>
  <si>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</si>
  <si>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</si>
  <si>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</si>
  <si>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</si>
  <si>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</si>
  <si>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</si>
  <si>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</si>
  <si>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</si>
  <si>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</si>
  <si>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</si>
  <si>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</si>
  <si>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</si>
  <si>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</si>
  <si>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</si>
  <si>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</si>
  <si>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</si>
  <si>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</si>
  <si>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</si>
  <si>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</si>
  <si>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</si>
  <si>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</si>
  <si>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</si>
  <si>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</si>
  <si>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</si>
  <si>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</si>
  <si>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</si>
  <si>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</si>
  <si>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</si>
  <si>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</si>
  <si>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</si>
  <si>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</si>
  <si>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</si>
  <si>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</si>
  <si>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</si>
  <si>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</si>
  <si>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</si>
  <si>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</si>
  <si>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</si>
  <si>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</si>
  <si>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</si>
  <si>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</si>
  <si>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</si>
  <si>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</si>
  <si>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</si>
  <si>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</si>
  <si>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</si>
  <si>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</si>
  <si>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</si>
  <si>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</si>
  <si>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</si>
  <si>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</si>
  <si>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</si>
  <si>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</si>
  <si>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</si>
  <si>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</si>
  <si>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</si>
  <si>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</si>
  <si>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</si>
  <si>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</si>
  <si>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</si>
  <si>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</si>
  <si>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</si>
  <si>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</si>
  <si>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</si>
  <si>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</si>
  <si>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</si>
  <si>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</si>
  <si>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</si>
  <si>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</si>
  <si>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</si>
  <si>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</si>
  <si>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</si>
  <si>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</si>
  <si>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</si>
  <si>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</si>
  <si>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</si>
  <si>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</si>
  <si>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</si>
  <si>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</si>
  <si>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</si>
  <si>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</si>
  <si>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</si>
  <si>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</si>
  <si>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</si>
  <si>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</si>
  <si>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</si>
  <si>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</si>
  <si>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</si>
  <si>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</si>
  <si>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</si>
  <si>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</si>
  <si>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</si>
  <si>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</si>
  <si>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</si>
  <si>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</si>
  <si>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</si>
  <si>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</si>
  <si>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</si>
  <si>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</si>
  <si>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</si>
  <si>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</si>
  <si>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</si>
  <si>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</si>
  <si>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</si>
  <si>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</si>
  <si>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</si>
  <si>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</si>
  <si>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</si>
  <si>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</si>
  <si>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</si>
  <si>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</si>
  <si>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</si>
  <si>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</si>
  <si>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</si>
  <si>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</si>
  <si>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</si>
  <si>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</si>
  <si>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</si>
  <si>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</si>
  <si>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</si>
  <si>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</si>
  <si>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</si>
  <si>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</si>
  <si>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</si>
  <si>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</si>
  <si>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</si>
  <si>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</si>
  <si>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</si>
  <si>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</si>
  <si>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</si>
  <si>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</si>
  <si>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</si>
  <si>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</si>
  <si>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</si>
  <si>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</si>
  <si>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</si>
  <si>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</si>
  <si>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</si>
  <si>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</si>
  <si>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</si>
  <si>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</si>
  <si>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</si>
  <si>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</si>
  <si>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</si>
  <si>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</si>
  <si>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</si>
  <si>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</si>
  <si>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</si>
  <si>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</si>
  <si>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</si>
  <si>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</si>
  <si>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</si>
  <si>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</si>
  <si>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</si>
  <si>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</si>
  <si>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</si>
  <si>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</si>
  <si>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</si>
  <si>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</si>
  <si>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</si>
  <si>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</si>
  <si>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</si>
  <si>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</si>
  <si>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</si>
  <si>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</si>
  <si>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</si>
  <si>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</si>
  <si>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</si>
  <si>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</si>
  <si>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</si>
  <si>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</si>
  <si>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</si>
  <si>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</si>
  <si>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</si>
  <si>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</si>
  <si>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</si>
  <si>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</si>
  <si>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</si>
  <si>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</si>
  <si>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</si>
  <si>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</si>
  <si>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</si>
  <si>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</si>
  <si>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</si>
  <si>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</si>
  <si>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</si>
  <si>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</si>
  <si>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</si>
  <si>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</si>
  <si>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</si>
  <si>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</si>
  <si>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</si>
  <si>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</si>
  <si>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</si>
  <si>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</si>
  <si>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</si>
  <si>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</si>
  <si>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</si>
  <si>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</si>
  <si>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</si>
  <si>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</si>
  <si>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</si>
  <si>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</si>
  <si>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</si>
  <si>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</si>
  <si>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</si>
  <si>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</si>
  <si>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</si>
  <si>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</si>
  <si>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</si>
  <si>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</si>
  <si>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</si>
  <si>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</si>
  <si>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</si>
  <si>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</si>
  <si>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</si>
  <si>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</si>
  <si>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</si>
  <si>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</si>
  <si>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</si>
  <si>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</si>
  <si>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</si>
  <si>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</si>
  <si>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</si>
  <si>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</si>
  <si>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</si>
  <si>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</si>
  <si>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</si>
  <si>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</si>
  <si>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</si>
  <si>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</si>
  <si>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</si>
  <si>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</si>
  <si>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</si>
  <si>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</si>
  <si>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</si>
  <si>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</si>
  <si>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</si>
  <si>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</si>
  <si>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</si>
  <si>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</si>
  <si>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</si>
  <si>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</si>
  <si>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</si>
  <si>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</si>
  <si>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</si>
  <si>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</si>
  <si>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</si>
  <si>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</si>
  <si>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</si>
  <si>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</si>
  <si>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</si>
  <si>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</si>
  <si>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</si>
  <si>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</si>
  <si>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</si>
  <si>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</si>
  <si>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</si>
  <si>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</si>
  <si>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</si>
  <si>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</si>
  <si>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</si>
  <si>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</si>
  <si>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</si>
  <si>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</si>
  <si>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</si>
  <si>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</si>
  <si>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</si>
  <si>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</si>
  <si>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</si>
  <si>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</si>
  <si>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</si>
  <si>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</si>
  <si>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</si>
  <si>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</si>
  <si>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</si>
  <si>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</si>
  <si>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</si>
  <si>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</si>
  <si>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</si>
  <si>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</si>
  <si>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</si>
  <si>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</si>
  <si>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</si>
  <si>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</si>
  <si>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</si>
  <si>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</si>
  <si>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</si>
  <si>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</si>
  <si>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</si>
  <si>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</si>
  <si>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</si>
  <si>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</si>
  <si>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</si>
  <si>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</si>
  <si>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</si>
  <si>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</si>
  <si>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</si>
  <si>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</si>
  <si>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</si>
  <si>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</si>
  <si>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</si>
  <si>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</si>
  <si>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</si>
  <si>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</si>
  <si>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</si>
  <si>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</si>
  <si>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</si>
  <si>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</si>
  <si>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</si>
  <si>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</si>
  <si>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</si>
  <si>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</si>
  <si>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</si>
  <si>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</si>
  <si>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</si>
  <si>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</si>
  <si>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</si>
  <si>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</si>
  <si>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</si>
  <si>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</si>
  <si>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</si>
  <si>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</si>
  <si>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</si>
  <si>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</si>
  <si>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</si>
  <si>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</si>
  <si>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</si>
  <si>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</si>
  <si>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</si>
  <si>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</si>
  <si>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</si>
  <si>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</si>
  <si>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</si>
  <si>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</si>
  <si>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</si>
  <si>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</si>
  <si>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</si>
  <si>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</si>
  <si>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</si>
  <si>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</si>
  <si>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</si>
  <si>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</si>
  <si>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</si>
  <si>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</si>
  <si>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</si>
  <si>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</si>
  <si>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</si>
  <si>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</si>
  <si>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</si>
  <si>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</si>
  <si>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</si>
  <si>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</si>
  <si>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</si>
  <si>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</si>
  <si>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</si>
  <si>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</si>
  <si>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</si>
  <si>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</si>
  <si>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</si>
  <si>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</si>
  <si>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</si>
  <si>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</si>
  <si>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</si>
  <si>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</si>
  <si>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</si>
  <si>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</si>
  <si>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</si>
  <si>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</si>
  <si>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</si>
  <si>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</si>
  <si>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</si>
  <si>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</si>
  <si>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</si>
  <si>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</si>
  <si>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</si>
  <si>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</si>
  <si>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</si>
  <si>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</si>
  <si>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</si>
  <si>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</si>
  <si>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</si>
  <si>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</si>
  <si>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</si>
  <si>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</si>
  <si>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</si>
  <si>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</si>
  <si>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</si>
  <si>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</si>
  <si>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</si>
  <si>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</si>
  <si>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</si>
  <si>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</si>
  <si>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</si>
  <si>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</si>
  <si>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</si>
  <si>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</si>
  <si>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</si>
  <si>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</si>
  <si>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</si>
  <si>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</si>
  <si>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</si>
  <si>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</si>
  <si>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</si>
  <si>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</si>
  <si>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</si>
  <si>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</si>
  <si>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</si>
  <si>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</si>
  <si>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</si>
  <si>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</si>
  <si>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</si>
  <si>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</si>
  <si>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</si>
  <si>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</si>
  <si>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</si>
  <si>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</si>
  <si>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</si>
  <si>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</si>
  <si>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</si>
  <si>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</si>
  <si>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</si>
  <si>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</si>
  <si>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</si>
  <si>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</si>
  <si>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</si>
  <si>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</si>
  <si>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</si>
  <si>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</si>
  <si>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</si>
  <si>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</si>
  <si>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</si>
  <si>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</si>
  <si>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</si>
  <si>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</si>
  <si>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</si>
  <si>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</si>
  <si>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</si>
  <si>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</si>
  <si>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</si>
  <si>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</si>
  <si>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</si>
  <si>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</si>
  <si>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</si>
  <si>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</si>
  <si>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</si>
  <si>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</si>
  <si>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</si>
  <si>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</si>
  <si>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</si>
  <si>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</si>
  <si>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</si>
  <si>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</si>
  <si>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</si>
  <si>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</si>
  <si>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</si>
  <si>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</si>
  <si>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</si>
  <si>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</si>
  <si>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</si>
  <si>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</si>
  <si>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</si>
  <si>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</si>
  <si>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</si>
  <si>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</si>
  <si>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</si>
  <si>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</si>
  <si>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</si>
  <si>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</si>
  <si>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</si>
  <si>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</si>
  <si>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</si>
  <si>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</si>
  <si>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</si>
  <si>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</si>
  <si>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</si>
  <si>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</si>
  <si>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</si>
  <si>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</si>
  <si>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</si>
  <si>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</si>
  <si>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</si>
  <si>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</si>
  <si>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</si>
  <si>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</si>
  <si>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</si>
  <si>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</si>
  <si>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</si>
  <si>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</si>
  <si>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</si>
  <si>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</si>
  <si>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</si>
  <si>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</si>
  <si>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</si>
  <si>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</si>
  <si>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</si>
  <si>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</si>
  <si>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</si>
  <si>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</si>
  <si>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</si>
  <si>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</si>
  <si>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</si>
  <si>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</si>
  <si>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</si>
  <si>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</si>
  <si>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</si>
  <si>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</si>
  <si>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</si>
  <si>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</si>
  <si>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</si>
  <si>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</si>
  <si>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</si>
  <si>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</si>
  <si>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</si>
  <si>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</si>
  <si>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</si>
  <si>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</si>
  <si>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</si>
  <si>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</si>
  <si>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</si>
  <si>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</si>
  <si>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</si>
  <si>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</si>
  <si>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</si>
  <si>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</si>
  <si>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</si>
  <si>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</si>
  <si>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</si>
  <si>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</si>
  <si>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</si>
  <si>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</si>
  <si>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</si>
  <si>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</si>
  <si>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</si>
  <si>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</si>
  <si>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</si>
  <si>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</si>
  <si>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</si>
  <si>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</si>
  <si>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</si>
  <si>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</si>
  <si>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</si>
  <si>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</si>
  <si>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</si>
  <si>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</si>
  <si>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</si>
  <si>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</si>
  <si>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</si>
  <si>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</si>
  <si>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</si>
  <si>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</si>
  <si>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</si>
  <si>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</si>
  <si>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</si>
  <si>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</si>
  <si>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</si>
  <si>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</si>
  <si>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</si>
  <si>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</si>
  <si>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</si>
  <si>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</si>
  <si>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</si>
  <si>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</si>
  <si>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</si>
  <si>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</si>
  <si>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</si>
  <si>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</si>
  <si>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</si>
  <si>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</si>
  <si>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</si>
  <si>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</si>
  <si>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</si>
  <si>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</si>
  <si>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</si>
  <si>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</si>
  <si>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</si>
  <si>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</si>
  <si>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</si>
  <si>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</si>
  <si>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</si>
  <si>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</si>
  <si>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</si>
  <si>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</si>
  <si>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</si>
  <si>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</si>
  <si>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</si>
  <si>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</si>
  <si>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</si>
  <si>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</si>
  <si>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</si>
  <si>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</si>
  <si>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</si>
  <si>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</si>
  <si>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</si>
  <si>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</si>
  <si>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</si>
  <si>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</si>
  <si>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</si>
  <si>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</si>
  <si>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</si>
  <si>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</si>
  <si>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</si>
  <si>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</si>
  <si>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</si>
  <si>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</si>
  <si>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</si>
  <si>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</si>
  <si>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</si>
  <si>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</si>
  <si>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</si>
  <si>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</si>
  <si>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</si>
  <si>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</si>
  <si>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</si>
  <si>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</si>
  <si>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</si>
  <si>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</si>
  <si>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</si>
  <si>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</si>
  <si>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</si>
  <si>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</si>
  <si>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</si>
  <si>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</si>
  <si>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</si>
  <si>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</si>
  <si>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</si>
  <si>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</si>
  <si>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</si>
  <si>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</si>
  <si>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</si>
  <si>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</si>
  <si>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</si>
  <si>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</si>
  <si>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</si>
  <si>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</si>
  <si>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</si>
  <si>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</si>
  <si>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</si>
  <si>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</si>
  <si>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</si>
  <si>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</si>
  <si>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</si>
  <si>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</si>
  <si>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</si>
  <si>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</si>
  <si>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</si>
  <si>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</si>
  <si>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</si>
  <si>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</si>
  <si>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</si>
  <si>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</si>
  <si>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</si>
  <si>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</si>
  <si>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</si>
  <si>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</si>
  <si>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</si>
  <si>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</si>
  <si>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</si>
  <si>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</si>
  <si>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</si>
  <si>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</si>
  <si>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</si>
  <si>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</si>
  <si>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</si>
  <si>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</si>
  <si>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</si>
  <si>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</si>
  <si>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</si>
  <si>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</si>
  <si>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</si>
  <si>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</si>
  <si>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</si>
  <si>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</si>
  <si>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</si>
  <si>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</si>
  <si>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</si>
  <si>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</si>
  <si>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</si>
  <si>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</si>
  <si>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</si>
  <si>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</si>
  <si>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</si>
  <si>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</si>
  <si>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</si>
  <si>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</si>
  <si>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</si>
  <si>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</si>
  <si>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</si>
  <si>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</si>
  <si>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</si>
  <si>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</si>
  <si>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</si>
  <si>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</si>
  <si>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</si>
  <si>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</si>
  <si>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</si>
  <si>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</si>
  <si>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</si>
  <si>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</si>
  <si>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</si>
  <si>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</si>
  <si>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</si>
  <si>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</si>
  <si>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</si>
  <si>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</si>
  <si>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</si>
  <si>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</si>
  <si>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</si>
  <si>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</si>
  <si>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</si>
  <si>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</si>
  <si>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</si>
  <si>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</si>
  <si>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</si>
  <si>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</si>
  <si>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</si>
  <si>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</si>
  <si>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</si>
  <si>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</si>
  <si>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</si>
  <si>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</si>
  <si>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</si>
  <si>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</si>
  <si>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</si>
  <si>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</si>
  <si>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</si>
  <si>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</si>
  <si>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</si>
  <si>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</si>
  <si>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</si>
  <si>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</si>
  <si>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</si>
  <si>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</si>
  <si>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</si>
  <si>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</si>
  <si>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</si>
  <si>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</si>
  <si>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</si>
  <si>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</si>
  <si>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</si>
  <si>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</si>
  <si>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</si>
  <si>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</si>
  <si>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</si>
  <si>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</si>
  <si>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</si>
  <si>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</si>
  <si>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</si>
  <si>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</si>
  <si>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</si>
  <si>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</si>
  <si>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</si>
  <si>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</si>
  <si>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</si>
  <si>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</si>
  <si>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</si>
  <si>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</si>
  <si>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</si>
  <si>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</si>
  <si>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</si>
  <si>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</si>
  <si>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</si>
  <si>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</si>
  <si>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</si>
  <si>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</si>
  <si>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</si>
  <si>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</si>
  <si>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</si>
  <si>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</si>
  <si>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</si>
  <si>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</si>
  <si>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</si>
  <si>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</si>
  <si>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</si>
  <si>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</si>
  <si>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</si>
  <si>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</si>
  <si>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</si>
  <si>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</si>
  <si>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</si>
  <si>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</si>
  <si>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</si>
  <si>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</si>
  <si>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</si>
  <si>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</si>
  <si>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</si>
  <si>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</si>
  <si>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</si>
  <si>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</si>
  <si>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</si>
  <si>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</si>
  <si>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</si>
  <si>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</si>
  <si>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</si>
  <si>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</si>
  <si>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</si>
  <si>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</si>
  <si>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</si>
  <si>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</si>
  <si>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</si>
  <si>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</si>
  <si>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</si>
  <si>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</si>
  <si>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</si>
  <si>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</si>
  <si>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</si>
  <si>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</si>
  <si>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</si>
  <si>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</si>
  <si>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</si>
  <si>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</si>
  <si>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</si>
  <si>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</si>
  <si>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</si>
  <si>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</si>
  <si>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</si>
  <si>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</si>
  <si>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</si>
  <si>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</si>
  <si>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</si>
  <si>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</si>
  <si>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</si>
  <si>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</si>
  <si>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</si>
  <si>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</si>
  <si>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</si>
  <si>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</si>
  <si>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</si>
  <si>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</si>
  <si>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</si>
  <si>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</si>
  <si>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</si>
  <si>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</si>
  <si>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</si>
  <si>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</si>
  <si>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</si>
  <si>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</si>
  <si>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</si>
  <si>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</si>
  <si>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</si>
  <si>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</si>
  <si>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</si>
  <si>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</si>
  <si>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</si>
  <si>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</si>
  <si>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</si>
  <si>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</si>
  <si>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</si>
  <si>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</si>
  <si>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</si>
  <si>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</si>
  <si>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</si>
  <si>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</si>
  <si>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</si>
  <si>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</si>
  <si>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</si>
  <si>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</si>
  <si>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</si>
  <si>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</si>
  <si>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</si>
  <si>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</si>
  <si>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</si>
  <si>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</si>
  <si>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</si>
  <si>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</si>
  <si>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</si>
  <si>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</si>
  <si>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</si>
  <si>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</si>
  <si>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</si>
  <si>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</si>
  <si>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</si>
  <si>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</si>
  <si>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</si>
  <si>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</si>
  <si>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</si>
  <si>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</si>
  <si>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</si>
  <si>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</si>
  <si>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</si>
  <si>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</si>
  <si>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</si>
  <si>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</si>
  <si>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</si>
  <si>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</si>
  <si>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</si>
  <si>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</si>
  <si>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</si>
  <si>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</si>
  <si>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</si>
  <si>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</si>
  <si>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</si>
  <si>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</si>
  <si>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</si>
  <si>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</si>
  <si>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</si>
  <si>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</si>
  <si>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</si>
  <si>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</si>
  <si>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</si>
  <si>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</si>
  <si>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</si>
  <si>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</si>
  <si>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</si>
  <si>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</si>
  <si>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</si>
  <si>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</si>
  <si>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</si>
  <si>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</si>
  <si>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</si>
  <si>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</si>
  <si>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</si>
  <si>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</si>
  <si>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</si>
  <si>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</si>
  <si>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</si>
  <si>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</si>
  <si>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</si>
  <si>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</si>
  <si>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</si>
  <si>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</si>
  <si>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</si>
  <si>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</si>
  <si>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</si>
  <si>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</si>
  <si>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</si>
  <si>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</si>
  <si>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</si>
  <si>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</si>
  <si>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</si>
  <si>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</si>
  <si>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</si>
  <si>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</si>
  <si>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</si>
  <si>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</si>
  <si>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</si>
  <si>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</si>
  <si>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</si>
  <si>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</si>
  <si>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</si>
  <si>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</si>
  <si>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</si>
  <si>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</si>
  <si>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</si>
  <si>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</si>
  <si>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</si>
  <si>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</si>
  <si>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</si>
  <si>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</si>
  <si>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</si>
  <si>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</si>
  <si>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</si>
  <si>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</si>
  <si>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</si>
  <si>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</si>
  <si>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</si>
  <si>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</si>
  <si>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</si>
  <si>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</si>
  <si>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</si>
  <si>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</si>
  <si>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</si>
  <si>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</si>
  <si>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</si>
  <si>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</si>
  <si>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</si>
  <si>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</si>
  <si>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</si>
  <si>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</si>
  <si>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</si>
  <si>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</si>
  <si>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</si>
  <si>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</si>
  <si>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</si>
  <si>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</si>
  <si>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</si>
  <si>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</si>
  <si>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</si>
  <si>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</si>
  <si>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</si>
  <si>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</si>
  <si>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</si>
  <si>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</si>
  <si>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</si>
  <si>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</si>
  <si>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</si>
  <si>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</si>
  <si>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</si>
  <si>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</si>
  <si>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</si>
  <si>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</si>
  <si>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</si>
  <si>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</si>
  <si>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</si>
  <si>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</si>
  <si>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</si>
  <si>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</si>
  <si>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</si>
  <si>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</si>
  <si>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</si>
  <si>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</si>
  <si>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</si>
  <si>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</si>
  <si>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</si>
  <si>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</si>
  <si>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</si>
  <si>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</si>
  <si>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</si>
  <si>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</si>
  <si>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</si>
  <si>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</si>
  <si>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</si>
  <si>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</si>
  <si>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</si>
  <si>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</si>
  <si>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</si>
  <si>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</si>
  <si>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</si>
  <si>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</si>
  <si>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</si>
  <si>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</si>
  <si>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</si>
  <si>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</si>
  <si>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</si>
  <si>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</si>
  <si>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</si>
  <si>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</si>
  <si>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</si>
  <si>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</si>
  <si>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</si>
  <si>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</si>
  <si>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</si>
  <si>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</si>
  <si>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</si>
  <si>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</si>
  <si>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</si>
  <si>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</si>
  <si>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</si>
  <si>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</si>
  <si>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</si>
  <si>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</si>
  <si>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</si>
  <si>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</si>
  <si>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</si>
  <si>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</si>
  <si>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</si>
  <si>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</si>
  <si>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</si>
  <si>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</si>
  <si>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</si>
  <si>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</si>
  <si>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</si>
  <si>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</si>
  <si>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</si>
  <si>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</si>
  <si>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</si>
  <si>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</si>
  <si>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</si>
  <si>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</si>
  <si>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</si>
  <si>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</si>
  <si>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</si>
  <si>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</si>
  <si>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</si>
  <si>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</si>
  <si>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</si>
  <si>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</si>
  <si>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</si>
  <si>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</si>
  <si>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</si>
  <si>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</si>
  <si>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</si>
  <si>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</si>
  <si>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</si>
  <si>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</si>
  <si>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</si>
  <si>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</si>
  <si>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</si>
  <si>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</si>
  <si>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</si>
  <si>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</si>
  <si>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</si>
  <si>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</si>
  <si>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</si>
  <si>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</si>
  <si>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</si>
  <si>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</si>
  <si>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</si>
  <si>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</si>
  <si>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</si>
  <si>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</si>
  <si>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</si>
  <si>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</si>
  <si>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</si>
  <si>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</si>
  <si>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</si>
  <si>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</si>
  <si>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</si>
  <si>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</si>
  <si>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</si>
  <si>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</si>
  <si>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</si>
  <si>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</si>
  <si>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</si>
  <si>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</si>
  <si>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</si>
  <si>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</si>
  <si>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</si>
  <si>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</si>
  <si>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</si>
  <si>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</si>
  <si>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</si>
  <si>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</si>
  <si>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</si>
  <si>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</si>
  <si>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</si>
  <si>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</si>
  <si>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</si>
  <si>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</si>
  <si>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</si>
  <si>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</si>
  <si>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</si>
  <si>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</si>
  <si>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</si>
  <si>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</si>
  <si>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</si>
  <si>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</si>
  <si>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</si>
  <si>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</si>
  <si>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</si>
  <si>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</si>
  <si>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</si>
  <si>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</si>
  <si>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</si>
  <si>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</si>
  <si>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</si>
  <si>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</si>
  <si>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</si>
  <si>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</si>
  <si>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</si>
  <si>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</si>
  <si>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</si>
  <si>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</si>
  <si>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</si>
  <si>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</si>
  <si>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</si>
  <si>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</si>
  <si>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</si>
  <si>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</si>
  <si>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</si>
  <si>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</si>
  <si>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</si>
  <si>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</si>
  <si>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</si>
  <si>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</si>
  <si>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</si>
  <si>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</si>
  <si>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</si>
  <si>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</si>
  <si>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</si>
  <si>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</si>
  <si>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</si>
  <si>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</si>
  <si>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</si>
  <si>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</si>
  <si>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</si>
  <si>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</si>
  <si>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</si>
  <si>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</si>
  <si>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</si>
  <si>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</si>
  <si>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</si>
  <si>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</si>
  <si>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</si>
  <si>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</si>
  <si>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</si>
  <si>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</si>
  <si>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</si>
  <si>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</si>
  <si>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</si>
  <si>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</si>
  <si>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</si>
  <si>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</si>
  <si>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</si>
  <si>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</si>
  <si>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</si>
  <si>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</si>
  <si>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</si>
  <si>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</si>
  <si>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</si>
  <si>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</si>
  <si>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</si>
  <si>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</si>
  <si>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</si>
  <si>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</si>
  <si>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</si>
  <si>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</si>
  <si>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</si>
  <si>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</si>
  <si>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</si>
  <si>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</si>
  <si>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</si>
  <si>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</si>
  <si>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</si>
  <si>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</si>
  <si>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</si>
  <si>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</si>
  <si>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</si>
  <si>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</si>
  <si>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</si>
  <si>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</si>
  <si>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</si>
  <si>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</si>
  <si>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</si>
  <si>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</si>
  <si>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</si>
  <si>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</si>
  <si>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</si>
  <si>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</si>
  <si>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</si>
  <si>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</si>
  <si>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</si>
  <si>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</si>
  <si>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</si>
  <si>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</si>
  <si>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</si>
  <si>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</si>
  <si>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</si>
  <si>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</si>
  <si>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</si>
  <si>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</si>
  <si>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</si>
  <si>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</si>
  <si>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</si>
  <si>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</si>
  <si>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</si>
  <si>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</si>
  <si>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</si>
  <si>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</si>
  <si>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</si>
  <si>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</si>
  <si>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</si>
  <si>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</si>
  <si>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</si>
  <si>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</si>
  <si>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</si>
  <si>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</si>
  <si>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</si>
  <si>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</si>
  <si>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</si>
  <si>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</si>
  <si>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</si>
  <si>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</si>
  <si>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</si>
  <si>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</si>
  <si>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</si>
  <si>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</si>
  <si>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</si>
  <si>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</si>
  <si>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</si>
  <si>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</si>
  <si>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</si>
  <si>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</si>
  <si>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</si>
  <si>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</si>
  <si>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</si>
  <si>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</si>
  <si>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</si>
  <si>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</si>
  <si>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</si>
  <si>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</si>
  <si>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</si>
  <si>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</si>
  <si>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</si>
  <si>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</si>
  <si>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</si>
  <si>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</si>
  <si>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</si>
  <si>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</si>
  <si>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</si>
  <si>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</si>
  <si>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</si>
  <si>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</si>
  <si>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</si>
  <si>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</si>
  <si>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</si>
  <si>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</si>
  <si>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</si>
  <si>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</si>
  <si>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</si>
  <si>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</si>
  <si>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</si>
  <si>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</si>
  <si>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</si>
  <si>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</si>
  <si>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</si>
  <si>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</si>
  <si>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</si>
  <si>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</si>
  <si>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</si>
  <si>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</si>
  <si>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</si>
  <si>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</si>
  <si>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</si>
  <si>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</si>
  <si>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</si>
  <si>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</si>
  <si>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</si>
  <si>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</si>
  <si>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</si>
  <si>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</si>
  <si>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</si>
  <si>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</si>
  <si>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</si>
  <si>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</si>
  <si>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</si>
  <si>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</si>
  <si>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</si>
  <si>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</si>
  <si>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</si>
  <si>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</si>
  <si>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</si>
  <si>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</si>
  <si>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</si>
  <si>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</si>
  <si>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</si>
  <si>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</si>
  <si>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</si>
  <si>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</si>
  <si>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</si>
  <si>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</si>
  <si>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</si>
  <si>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</si>
  <si>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</si>
  <si>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</si>
  <si>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</si>
  <si>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</si>
  <si>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</si>
  <si>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</si>
  <si>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</si>
  <si>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</si>
  <si>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</si>
  <si>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</si>
  <si>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</si>
  <si>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</si>
  <si>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</si>
  <si>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</si>
  <si>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</si>
  <si>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</si>
  <si>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</si>
  <si>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</si>
  <si>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</si>
  <si>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</si>
  <si>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</si>
  <si>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</si>
  <si>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</si>
  <si>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</si>
  <si>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</si>
  <si>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</si>
  <si>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</si>
  <si>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</si>
  <si>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</si>
  <si>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</si>
  <si>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</si>
  <si>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</si>
  <si>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</si>
  <si>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</si>
  <si>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</si>
  <si>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</si>
  <si>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</si>
  <si>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</si>
  <si>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</si>
  <si>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</si>
  <si>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</si>
  <si>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</si>
  <si>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</si>
  <si>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</si>
  <si>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</si>
  <si>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</si>
  <si>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</si>
  <si>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</si>
  <si>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</si>
  <si>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</si>
  <si>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</si>
  <si>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</si>
  <si>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</si>
  <si>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</si>
  <si>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</si>
  <si>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</si>
  <si>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</si>
  <si>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</si>
  <si>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</si>
  <si>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</si>
  <si>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</si>
  <si>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</si>
  <si>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</si>
  <si>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</si>
  <si>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</si>
  <si>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</si>
  <si>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</si>
  <si>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</si>
  <si>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</si>
  <si>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</si>
  <si>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</si>
  <si>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</si>
  <si>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</si>
  <si>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</si>
  <si>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</si>
  <si>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</si>
  <si>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</si>
  <si>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</si>
  <si>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</si>
  <si>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</si>
  <si>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</si>
  <si>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</si>
  <si>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</si>
  <si>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</si>
  <si>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</si>
  <si>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</si>
  <si>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</si>
  <si>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</si>
  <si>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</si>
  <si>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</si>
  <si>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</si>
  <si>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</si>
  <si>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</si>
  <si>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</si>
  <si>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</si>
  <si>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</si>
  <si>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</si>
  <si>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</si>
  <si>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</si>
  <si>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</si>
  <si>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</si>
  <si>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</si>
  <si>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</si>
  <si>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</si>
  <si>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</si>
  <si>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</si>
  <si>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</si>
  <si>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</si>
  <si>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</si>
  <si>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</si>
  <si>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</si>
  <si>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</si>
  <si>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</si>
  <si>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</si>
  <si>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</si>
  <si>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</si>
  <si>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</si>
  <si>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</si>
  <si>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</si>
  <si>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</si>
  <si>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</si>
  <si>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</si>
  <si>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</si>
  <si>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</si>
  <si>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</si>
  <si>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</si>
  <si>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</si>
  <si>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</si>
  <si>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</si>
  <si>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</si>
  <si>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</si>
  <si>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</si>
  <si>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</si>
  <si>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</si>
  <si>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</si>
  <si>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</si>
  <si>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</si>
  <si>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</si>
  <si>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</si>
  <si>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</si>
  <si>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</si>
  <si>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</si>
  <si>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</si>
  <si>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</si>
  <si>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</si>
  <si>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</si>
  <si>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</si>
  <si>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</si>
  <si>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</si>
  <si>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</si>
  <si>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</si>
  <si>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</si>
  <si>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</si>
  <si>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</si>
  <si>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</si>
  <si>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</si>
  <si>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</si>
  <si>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</si>
  <si>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</si>
  <si>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</si>
  <si>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</si>
  <si>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</si>
  <si>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</si>
  <si>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</si>
  <si>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</si>
  <si>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</si>
  <si>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</si>
  <si>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</si>
  <si>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</si>
  <si>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</si>
  <si>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</si>
  <si>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</si>
  <si>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</si>
  <si>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</si>
  <si>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</si>
  <si>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</si>
  <si>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</si>
  <si>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</si>
  <si>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</si>
  <si>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</si>
  <si>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</si>
  <si>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</si>
  <si>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</si>
  <si>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</si>
  <si>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</si>
  <si>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</si>
  <si>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</si>
  <si>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</si>
  <si>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</si>
  <si>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</si>
  <si>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</si>
  <si>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</si>
  <si>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</si>
  <si>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</si>
  <si>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</si>
  <si>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</si>
  <si>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</si>
  <si>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</si>
  <si>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</si>
  <si>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</si>
  <si>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</si>
  <si>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</si>
  <si>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</si>
  <si>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</si>
  <si>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</si>
  <si>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</si>
  <si>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</si>
  <si>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</si>
  <si>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</si>
  <si>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</si>
  <si>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</si>
  <si>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</si>
  <si>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</si>
  <si>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</si>
  <si>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</si>
  <si>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</si>
  <si>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</si>
  <si>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</si>
  <si>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</si>
  <si>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</si>
  <si>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</si>
  <si>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</si>
  <si>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</si>
  <si>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</si>
  <si>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</si>
  <si>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</si>
  <si>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</si>
  <si>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</si>
  <si>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</si>
  <si>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</si>
  <si>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</si>
  <si>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</si>
  <si>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</si>
  <si>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</si>
  <si>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</si>
  <si>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</si>
  <si>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</si>
  <si>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</si>
  <si>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</si>
  <si>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</si>
  <si>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</si>
  <si>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</si>
  <si>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</si>
  <si>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</si>
  <si>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</si>
  <si>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</si>
  <si>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</si>
  <si>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</si>
  <si>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</si>
  <si>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</si>
  <si>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</si>
  <si>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</si>
  <si>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</si>
  <si>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</si>
  <si>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</si>
  <si>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</si>
  <si>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</si>
  <si>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</si>
  <si>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</si>
  <si>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</si>
  <si>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</si>
  <si>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</si>
  <si>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</si>
  <si>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</si>
  <si>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</si>
  <si>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</si>
  <si>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</si>
  <si>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</si>
  <si>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</si>
  <si>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</si>
  <si>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</si>
  <si>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</si>
  <si>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</si>
  <si>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</si>
  <si>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</si>
  <si>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</si>
  <si>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</si>
  <si>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</si>
  <si>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</si>
  <si>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</si>
  <si>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</si>
  <si>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</si>
  <si>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</si>
  <si>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</si>
  <si>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</si>
  <si>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</si>
  <si>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</si>
  <si>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</si>
  <si>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</si>
  <si>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</si>
  <si>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</si>
  <si>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</si>
  <si>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</si>
  <si>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</si>
  <si>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</si>
  <si>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</si>
  <si>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</si>
  <si>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</si>
  <si>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</si>
  <si>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</si>
  <si>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</si>
  <si>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</si>
  <si>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</si>
  <si>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</si>
  <si>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</si>
  <si>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</si>
  <si>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</si>
  <si>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</si>
  <si>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</si>
  <si>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</si>
  <si>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</si>
  <si>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</si>
  <si>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</si>
  <si>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</si>
  <si>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</si>
  <si>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</si>
  <si>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</si>
  <si>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</si>
  <si>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</si>
  <si>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</si>
  <si>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</si>
  <si>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</si>
  <si>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</si>
  <si>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</si>
  <si>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</si>
  <si>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</si>
  <si>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</si>
  <si>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</si>
  <si>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</si>
  <si>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</si>
  <si>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</si>
  <si>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</si>
  <si>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</si>
  <si>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</si>
  <si>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</si>
  <si>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</si>
  <si>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</si>
  <si>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</si>
  <si>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</si>
  <si>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</si>
  <si>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</si>
  <si>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</si>
  <si>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</si>
  <si>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</si>
  <si>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</si>
  <si>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</si>
  <si>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</si>
  <si>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</si>
  <si>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</si>
  <si>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</si>
  <si>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</si>
  <si>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</si>
  <si>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</si>
  <si>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</si>
  <si>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</si>
  <si>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</si>
  <si>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</si>
  <si>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</si>
  <si>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</si>
  <si>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</si>
  <si>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</si>
  <si>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</si>
  <si>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</si>
  <si>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</si>
  <si>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</si>
  <si>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</si>
  <si>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</si>
  <si>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</si>
  <si>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</si>
  <si>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</si>
  <si>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</si>
  <si>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</si>
  <si>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</si>
  <si>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</si>
  <si>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</si>
  <si>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</si>
  <si>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</si>
  <si>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</si>
  <si>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</si>
  <si>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</si>
  <si>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</si>
  <si>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</si>
  <si>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</si>
  <si>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</si>
  <si>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</si>
  <si>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</si>
  <si>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</si>
  <si>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</si>
  <si>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</si>
  <si>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</si>
  <si>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</si>
  <si>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</si>
  <si>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</si>
  <si>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</si>
  <si>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</si>
  <si>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</si>
  <si>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</si>
  <si>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</si>
  <si>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</si>
  <si>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</si>
  <si>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</si>
  <si>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</si>
  <si>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</si>
  <si>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</si>
  <si>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</si>
  <si>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</si>
  <si>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</si>
  <si>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</si>
  <si>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</si>
  <si>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</si>
  <si>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</si>
  <si>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</si>
  <si>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</si>
  <si>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</si>
  <si>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</si>
  <si>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</si>
  <si>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</si>
  <si>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</si>
  <si>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</si>
  <si>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</si>
  <si>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</si>
  <si>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</si>
  <si>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</si>
  <si>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</si>
  <si>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</si>
  <si>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</si>
  <si>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</si>
  <si>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</si>
  <si>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</si>
  <si>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</si>
  <si>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</si>
  <si>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</si>
  <si>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</si>
  <si>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</si>
  <si>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</si>
  <si>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</si>
  <si>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</si>
  <si>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</si>
  <si>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</si>
  <si>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</si>
  <si>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</si>
  <si>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</si>
  <si>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</si>
  <si>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</si>
  <si>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</si>
  <si>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</si>
  <si>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</si>
  <si>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</si>
  <si>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</si>
  <si>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</si>
  <si>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</si>
  <si>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</si>
  <si>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</si>
  <si>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</si>
  <si>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</si>
  <si>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</si>
  <si>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</si>
  <si>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</si>
  <si>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</si>
  <si>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</si>
  <si>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</si>
  <si>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</si>
  <si>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</si>
  <si>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</si>
  <si>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</si>
  <si>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</si>
  <si>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</si>
  <si>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</si>
  <si>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</si>
  <si>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</si>
  <si>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</si>
  <si>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</si>
  <si>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</si>
  <si>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</si>
  <si>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</si>
  <si>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</si>
  <si>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</si>
  <si>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</si>
  <si>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</si>
  <si>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</si>
  <si>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</si>
  <si>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</si>
  <si>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</si>
  <si>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</si>
  <si>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</si>
  <si>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</si>
  <si>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</si>
  <si>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</si>
  <si>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</si>
  <si>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</si>
  <si>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</si>
  <si>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</si>
  <si>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</si>
  <si>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</si>
  <si>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</si>
  <si>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</si>
  <si>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</si>
  <si>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</si>
  <si>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</si>
  <si>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</si>
  <si>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</si>
  <si>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</si>
  <si>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</si>
  <si>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</si>
  <si>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</si>
  <si>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</si>
  <si>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</si>
  <si>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</si>
  <si>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</si>
  <si>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</si>
  <si>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</si>
  <si>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</si>
  <si>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</si>
  <si>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</si>
  <si>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</si>
  <si>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</si>
  <si>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</si>
  <si>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</si>
  <si>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</si>
  <si>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</si>
  <si>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</si>
  <si>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</si>
  <si>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</si>
  <si>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</si>
  <si>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</si>
  <si>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</si>
  <si>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</si>
  <si>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</si>
  <si>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</si>
  <si>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</si>
  <si>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</si>
  <si>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</si>
  <si>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</si>
  <si>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</si>
  <si>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</si>
  <si>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</si>
  <si>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</si>
  <si>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</si>
  <si>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</si>
  <si>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</si>
  <si>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</si>
  <si>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</si>
  <si>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</si>
  <si>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</si>
  <si>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</si>
  <si>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</si>
  <si>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</si>
  <si>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</si>
  <si>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</si>
  <si>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</si>
  <si>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</si>
  <si>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</si>
  <si>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</si>
  <si>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</si>
  <si>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</si>
  <si>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</si>
  <si>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</si>
  <si>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</si>
  <si>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</si>
  <si>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</si>
  <si>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</si>
  <si>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</si>
  <si>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</si>
  <si>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</si>
  <si>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</si>
  <si>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</si>
  <si>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</si>
  <si>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</si>
  <si>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</si>
  <si>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</si>
  <si>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</si>
  <si>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</si>
  <si>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</si>
  <si>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</si>
  <si>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</si>
  <si>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</si>
  <si>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</si>
  <si>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</si>
  <si>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</si>
  <si>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</si>
  <si>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</si>
  <si>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</si>
  <si>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</si>
  <si>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</si>
  <si>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</si>
  <si>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</si>
  <si>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</si>
  <si>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</si>
  <si>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</si>
  <si>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</si>
  <si>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</si>
  <si>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</si>
  <si>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</si>
  <si>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</si>
  <si>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</si>
  <si>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</si>
  <si>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</si>
  <si>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</si>
  <si>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</si>
  <si>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</si>
  <si>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</si>
  <si>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</si>
  <si>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</si>
  <si>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</si>
  <si>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</si>
  <si>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</si>
  <si>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</si>
  <si>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</si>
  <si>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</si>
  <si>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</si>
  <si>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</si>
  <si>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</si>
  <si>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</si>
  <si>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</si>
  <si>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</si>
  <si>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</si>
  <si>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</si>
  <si>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</si>
  <si>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</si>
  <si>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</si>
  <si>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</si>
  <si>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</si>
  <si>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</si>
  <si>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</si>
  <si>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</si>
  <si>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</si>
  <si>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</si>
  <si>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</si>
  <si>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</si>
  <si>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</si>
  <si>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</si>
  <si>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</si>
  <si>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</si>
  <si>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</si>
  <si>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</si>
  <si>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</si>
  <si>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</si>
  <si>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</si>
  <si>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</si>
  <si>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</si>
  <si>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</si>
  <si>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</si>
  <si>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</si>
  <si>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</si>
  <si>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</si>
  <si>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</si>
  <si>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</si>
  <si>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</si>
  <si>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</si>
  <si>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</si>
  <si>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</si>
  <si>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</si>
  <si>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</si>
  <si>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</si>
  <si>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</si>
  <si>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</si>
  <si>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</si>
  <si>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</si>
  <si>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</si>
  <si>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</si>
  <si>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</si>
  <si>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</si>
  <si>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</si>
  <si>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</si>
  <si>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</si>
  <si>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</si>
  <si>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</si>
  <si>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</si>
  <si>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</si>
  <si>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</si>
  <si>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</si>
  <si>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</si>
  <si>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</si>
  <si>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</si>
  <si>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</si>
  <si>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</si>
  <si>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</si>
  <si>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</si>
  <si>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</si>
  <si>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</si>
  <si>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</si>
  <si>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</si>
  <si>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</si>
  <si>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</si>
  <si>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</si>
  <si>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</si>
  <si>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</si>
  <si>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</si>
  <si>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</si>
  <si>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</si>
  <si>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</si>
  <si>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</si>
  <si>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</si>
  <si>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</si>
  <si>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</si>
  <si>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</si>
  <si>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</si>
  <si>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</si>
  <si>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</si>
  <si>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</si>
  <si>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</si>
  <si>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</si>
  <si>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</si>
  <si>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</si>
  <si>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</si>
  <si>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</si>
  <si>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</si>
  <si>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</si>
  <si>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</si>
  <si>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</si>
  <si>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</si>
  <si>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</si>
  <si>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</si>
  <si>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</si>
  <si>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</si>
  <si>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</si>
  <si>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</si>
  <si>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</si>
  <si>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</si>
  <si>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</si>
  <si>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</si>
  <si>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</si>
  <si>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</si>
  <si>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</si>
  <si>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</si>
  <si>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</si>
  <si>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</si>
  <si>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</si>
  <si>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</si>
  <si>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</si>
  <si>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</si>
  <si>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</si>
  <si>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</si>
  <si>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</si>
  <si>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</si>
  <si>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</si>
  <si>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</si>
  <si>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</si>
  <si>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</si>
  <si>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</si>
  <si>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</si>
  <si>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</si>
  <si>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</si>
  <si>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</si>
  <si>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</si>
  <si>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</si>
  <si>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</si>
  <si>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</si>
  <si>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</si>
  <si>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</si>
  <si>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</si>
  <si>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</si>
  <si>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</si>
  <si>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</si>
  <si>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</si>
  <si>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</si>
  <si>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</si>
  <si>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</si>
  <si>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</si>
  <si>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</si>
  <si>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</si>
  <si>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</si>
  <si>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</si>
  <si>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</si>
  <si>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</si>
  <si>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</si>
  <si>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</si>
  <si>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</si>
  <si>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</si>
  <si>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</si>
  <si>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</si>
  <si>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</si>
  <si>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</si>
  <si>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</si>
  <si>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</si>
  <si>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</si>
  <si>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</si>
  <si>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</si>
  <si>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</si>
  <si>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</si>
  <si>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</si>
  <si>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</si>
  <si>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</si>
  <si>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</si>
  <si>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</si>
  <si>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</si>
  <si>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</si>
  <si>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</si>
  <si>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</si>
  <si>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</si>
  <si>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</si>
  <si>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</si>
  <si>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</si>
  <si>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</si>
  <si>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</si>
  <si>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</si>
  <si>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</si>
  <si>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</si>
  <si>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</si>
  <si>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</si>
  <si>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</si>
  <si>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</si>
  <si>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</si>
  <si>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</si>
  <si>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</si>
  <si>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</si>
  <si>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</si>
  <si>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</si>
  <si>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</si>
  <si>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</si>
  <si>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</si>
  <si>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</si>
  <si>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</si>
  <si>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</si>
  <si>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</si>
  <si>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</si>
  <si>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</si>
  <si>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</si>
  <si>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</si>
  <si>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</si>
  <si>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</si>
  <si>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</si>
  <si>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</si>
  <si>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</si>
  <si>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</si>
  <si>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</si>
  <si>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</si>
  <si>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</si>
  <si>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</si>
  <si>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</si>
  <si>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</si>
  <si>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</si>
  <si>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</si>
  <si>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</si>
  <si>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</si>
  <si>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</si>
  <si>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</si>
  <si>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</si>
  <si>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</si>
  <si>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</si>
  <si>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</si>
  <si>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</si>
  <si>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</si>
  <si>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</si>
  <si>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</si>
  <si>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</si>
  <si>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</si>
  <si>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</si>
  <si>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</si>
  <si>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</si>
  <si>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</si>
  <si>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</si>
  <si>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</si>
  <si>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</si>
  <si>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</si>
  <si>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</si>
  <si>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</si>
  <si>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</si>
  <si>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</si>
  <si>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</si>
  <si>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</si>
  <si>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</si>
  <si>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</si>
  <si>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</si>
  <si>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</si>
  <si>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</si>
  <si>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</si>
  <si>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</si>
  <si>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</si>
  <si>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</si>
  <si>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</si>
  <si>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</si>
  <si>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</si>
  <si>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</si>
  <si>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</si>
  <si>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</si>
  <si>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</si>
  <si>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</si>
  <si>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</si>
  <si>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</si>
  <si>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</si>
  <si>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</si>
  <si>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</si>
  <si>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</si>
  <si>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</si>
  <si>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</si>
  <si>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</si>
  <si>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</si>
  <si>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</si>
  <si>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</si>
  <si>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</si>
  <si>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</si>
  <si>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</si>
  <si>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</si>
  <si>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</si>
  <si>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</si>
  <si>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</si>
  <si>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</si>
  <si>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</si>
  <si>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</si>
  <si>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</si>
  <si>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</si>
  <si>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</si>
  <si>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</si>
  <si>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</si>
  <si>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</si>
  <si>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</si>
  <si>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</si>
  <si>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</si>
  <si>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</si>
  <si>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</si>
  <si>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</si>
  <si>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</si>
  <si>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</si>
  <si>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</si>
  <si>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</si>
  <si>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</si>
  <si>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</si>
  <si>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</si>
  <si>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</si>
  <si>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</si>
  <si>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</si>
  <si>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</si>
  <si>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</si>
  <si>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</si>
  <si>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</si>
  <si>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</si>
  <si>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</si>
  <si>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</si>
  <si>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</si>
  <si>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</si>
  <si>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</si>
  <si>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</si>
  <si>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</si>
  <si>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</si>
  <si>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</si>
  <si>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</si>
  <si>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</si>
  <si>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</si>
  <si>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</si>
  <si>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</si>
  <si>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</si>
  <si>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</si>
  <si>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</si>
  <si>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</si>
  <si>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</si>
  <si>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</si>
  <si>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</si>
  <si>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</si>
  <si>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</si>
  <si>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</si>
  <si>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</si>
  <si>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</si>
  <si>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</si>
  <si>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</si>
  <si>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</si>
  <si>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</si>
  <si>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</si>
  <si>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</si>
  <si>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</si>
  <si>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</si>
  <si>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</si>
  <si>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</si>
  <si>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</si>
  <si>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</si>
  <si>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</si>
  <si>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</si>
  <si>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</si>
  <si>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</si>
  <si>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</si>
  <si>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</si>
  <si>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</si>
  <si>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</si>
  <si>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</si>
  <si>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</si>
  <si>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</si>
  <si>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</si>
  <si>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</si>
  <si>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</si>
  <si>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</si>
  <si>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</si>
  <si>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</si>
  <si>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</si>
  <si>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</si>
  <si>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</si>
  <si>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</si>
  <si>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</si>
  <si>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</si>
  <si>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</si>
  <si>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</si>
  <si>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</si>
  <si>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</si>
  <si>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</si>
  <si>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</si>
  <si>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</si>
  <si>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</si>
  <si>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</si>
  <si>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</si>
  <si>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</si>
  <si>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</si>
  <si>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</si>
  <si>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</si>
  <si>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</si>
  <si>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</si>
  <si>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</si>
  <si>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</si>
  <si>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</si>
  <si>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</si>
  <si>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</si>
  <si>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</si>
  <si>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</si>
  <si>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</si>
  <si>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</si>
  <si>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</si>
  <si>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</si>
  <si>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</si>
  <si>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</si>
  <si>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</si>
  <si>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</si>
  <si>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</si>
  <si>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</si>
  <si>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</si>
  <si>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</si>
  <si>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</si>
  <si>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</si>
  <si>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</si>
  <si>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</si>
  <si>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</si>
  <si>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</si>
  <si>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</si>
  <si>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</si>
  <si>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</si>
  <si>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</si>
  <si>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</si>
  <si>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</si>
  <si>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</si>
  <si>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</si>
  <si>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</si>
  <si>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</si>
  <si>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</si>
  <si>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</si>
  <si>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</si>
  <si>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</si>
  <si>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</si>
  <si>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</si>
  <si>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</si>
  <si>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</si>
  <si>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</si>
  <si>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</si>
  <si>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</si>
  <si>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</si>
  <si>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</si>
  <si>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</si>
  <si>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</si>
  <si>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</si>
  <si>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</si>
  <si>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</si>
  <si>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</si>
  <si>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</si>
  <si>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</si>
  <si>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</si>
  <si>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</si>
  <si>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</si>
  <si>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</si>
  <si>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</si>
  <si>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</si>
  <si>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</si>
  <si>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</si>
  <si>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</si>
  <si>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</si>
  <si>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</si>
  <si>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</si>
  <si>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</si>
  <si>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</si>
  <si>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</si>
  <si>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</si>
  <si>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</si>
  <si>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</si>
  <si>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</si>
  <si>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</si>
  <si>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</si>
  <si>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</si>
  <si>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</si>
  <si>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</si>
  <si>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</si>
  <si>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</si>
  <si>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</si>
  <si>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</si>
  <si>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</si>
  <si>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</si>
  <si>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</si>
  <si>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</si>
  <si>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</si>
  <si>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</si>
  <si>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</si>
  <si>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</si>
  <si>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</si>
  <si>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</si>
  <si>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</si>
  <si>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</si>
  <si>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</si>
  <si>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</si>
  <si>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</si>
  <si>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</si>
  <si>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</si>
  <si>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</si>
  <si>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</si>
  <si>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</si>
  <si>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</si>
  <si>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</si>
  <si>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</si>
  <si>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</si>
  <si>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</si>
  <si>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</si>
  <si>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</si>
  <si>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</si>
  <si>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</si>
  <si>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</si>
  <si>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</si>
  <si>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</si>
  <si>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</si>
  <si>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</si>
  <si>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</si>
  <si>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</si>
  <si>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</si>
  <si>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</si>
  <si>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</si>
  <si>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</si>
  <si>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</si>
  <si>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</si>
  <si>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</si>
  <si>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</si>
  <si>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</si>
  <si>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</si>
  <si>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</si>
  <si>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</si>
  <si>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</si>
  <si>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</si>
  <si>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</si>
  <si>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</si>
  <si>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</si>
  <si>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</si>
  <si>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</si>
  <si>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</si>
  <si>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</si>
  <si>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</si>
  <si>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</si>
  <si>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</si>
  <si>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</si>
  <si>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</si>
  <si>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</si>
  <si>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</si>
  <si>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</si>
  <si>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</si>
  <si>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</si>
  <si>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</si>
  <si>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</si>
  <si>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</si>
  <si>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</si>
  <si>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</si>
  <si>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</si>
  <si>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</si>
  <si>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</si>
  <si>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</si>
  <si>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</si>
  <si>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</si>
  <si>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</si>
  <si>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</si>
  <si>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</si>
  <si>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</si>
  <si>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</si>
  <si>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</si>
  <si>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</si>
  <si>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</si>
  <si>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</si>
  <si>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</si>
  <si>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</si>
  <si>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</si>
  <si>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</si>
  <si>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</si>
  <si>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</si>
  <si>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</si>
  <si>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</si>
  <si>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</si>
  <si>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</si>
  <si>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</si>
  <si>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</si>
  <si>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</si>
  <si>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</si>
  <si>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</si>
  <si>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</si>
  <si>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</si>
  <si>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</si>
  <si>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</si>
  <si>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</si>
  <si>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</si>
  <si>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</si>
  <si>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</si>
  <si>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</si>
  <si>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</si>
  <si>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</si>
  <si>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</si>
  <si>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</si>
  <si>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</si>
  <si>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</si>
  <si>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</si>
  <si>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</si>
  <si>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</si>
  <si>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</si>
  <si>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</si>
  <si>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</si>
  <si>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</si>
  <si>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</si>
  <si>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</si>
  <si>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</si>
  <si>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</si>
  <si>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</si>
  <si>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</si>
  <si>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</si>
  <si>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</si>
  <si>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</si>
  <si>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</si>
  <si>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</si>
  <si>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</si>
  <si>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</si>
  <si>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</si>
  <si>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</si>
  <si>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</si>
  <si>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</si>
  <si>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</si>
  <si>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</si>
  <si>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</si>
  <si>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</si>
  <si>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</si>
  <si>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</si>
  <si>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</si>
  <si>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</si>
  <si>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</si>
  <si>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</si>
  <si>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</si>
  <si>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</si>
  <si>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</si>
  <si>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</si>
  <si>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</si>
  <si>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</si>
  <si>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</si>
  <si>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</si>
  <si>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</si>
  <si>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</si>
  <si>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</si>
  <si>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</si>
  <si>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</si>
  <si>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</si>
  <si>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</si>
  <si>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</si>
  <si>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</si>
  <si>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</si>
  <si>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</si>
  <si>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</si>
  <si>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</si>
  <si>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</si>
  <si>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</si>
  <si>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</si>
  <si>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</si>
  <si>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</si>
  <si>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</si>
  <si>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</si>
  <si>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</si>
  <si>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</si>
  <si>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</si>
  <si>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</si>
  <si>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</si>
  <si>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</si>
  <si>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</si>
  <si>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</si>
  <si>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</si>
  <si>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</si>
  <si>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</si>
  <si>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</si>
  <si>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</si>
  <si>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</si>
  <si>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</si>
  <si>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</si>
  <si>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</si>
  <si>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</si>
  <si>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</si>
  <si>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</si>
  <si>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</si>
  <si>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</si>
  <si>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</si>
  <si>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</si>
  <si>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</si>
  <si>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</si>
  <si>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</si>
  <si>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</si>
  <si>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</si>
  <si>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</si>
  <si>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</si>
  <si>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</si>
  <si>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</si>
  <si>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</si>
  <si>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</si>
  <si>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</si>
  <si>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</si>
  <si>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</si>
  <si>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</si>
  <si>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</si>
  <si>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</si>
  <si>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</si>
  <si>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</si>
  <si>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</si>
  <si>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</si>
  <si>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</si>
  <si>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</si>
  <si>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</si>
  <si>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</si>
  <si>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</si>
  <si>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</si>
  <si>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</si>
  <si>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</si>
  <si>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</si>
  <si>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</si>
  <si>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</si>
  <si>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</si>
  <si>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</si>
  <si>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</si>
  <si>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</si>
  <si>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</si>
  <si>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</si>
  <si>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</si>
  <si>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</si>
  <si>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</si>
  <si>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</si>
  <si>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</si>
  <si>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</si>
  <si>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</si>
  <si>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</si>
  <si>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</si>
  <si>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</si>
  <si>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</si>
  <si>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</si>
  <si>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</si>
  <si>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</si>
  <si>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</si>
  <si>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</si>
  <si>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</si>
  <si>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</si>
  <si>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</si>
  <si>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</si>
  <si>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</si>
  <si>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</si>
  <si>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</si>
  <si>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</si>
  <si>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</si>
  <si>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</si>
  <si>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</si>
  <si>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</si>
  <si>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</si>
  <si>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</si>
  <si>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</si>
  <si>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</si>
  <si>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</si>
  <si>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</si>
  <si>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</si>
  <si>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</si>
  <si>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</si>
  <si>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</si>
  <si>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</si>
  <si>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</si>
  <si>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</si>
  <si>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</si>
  <si>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</si>
  <si>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</si>
  <si>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</si>
  <si>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</si>
  <si>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</si>
  <si>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</si>
  <si>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</si>
  <si>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</si>
  <si>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</si>
  <si>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</si>
  <si>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</si>
  <si>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</si>
  <si>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</si>
  <si>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</si>
  <si>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</si>
  <si>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</si>
  <si>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</si>
  <si>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</si>
  <si>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</si>
  <si>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</si>
  <si>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</si>
  <si>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</si>
  <si>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</si>
  <si>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</si>
  <si>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</si>
  <si>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</si>
  <si>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</si>
  <si>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</si>
  <si>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</si>
  <si>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</si>
  <si>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</si>
  <si>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</si>
  <si>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</si>
  <si>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</si>
  <si>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</si>
  <si>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</si>
  <si>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</si>
  <si>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</si>
  <si>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</si>
  <si>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</si>
  <si>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</si>
  <si>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</si>
  <si>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</si>
  <si>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</si>
  <si>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</si>
  <si>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</si>
  <si>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</si>
  <si>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</si>
  <si>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</si>
  <si>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</si>
  <si>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</si>
  <si>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</si>
  <si>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</si>
  <si>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</si>
  <si>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</si>
  <si>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</si>
  <si>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</si>
  <si>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</si>
  <si>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</si>
  <si>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</si>
  <si>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</si>
  <si>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</si>
  <si>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</si>
  <si>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</si>
  <si>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</si>
  <si>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</si>
  <si>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</si>
  <si>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</si>
  <si>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</si>
  <si>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</si>
  <si>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</si>
  <si>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</si>
  <si>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</si>
  <si>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</si>
  <si>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</si>
  <si>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</si>
  <si>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</si>
  <si>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</si>
  <si>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</si>
  <si>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</si>
  <si>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</si>
  <si>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</si>
  <si>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</si>
  <si>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</si>
  <si>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</si>
  <si>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</si>
  <si>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</si>
  <si>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</si>
  <si>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</si>
  <si>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</si>
  <si>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</si>
  <si>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</si>
  <si>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</si>
  <si>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</si>
  <si>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</si>
  <si>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</si>
  <si>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</si>
  <si>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</si>
  <si>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</si>
  <si>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</si>
  <si>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</si>
  <si>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</si>
  <si>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</si>
  <si>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</si>
  <si>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</si>
  <si>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</si>
  <si>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</si>
  <si>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</si>
  <si>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</si>
  <si>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</si>
  <si>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</si>
  <si>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</si>
  <si>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</si>
  <si>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</si>
  <si>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</si>
  <si>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</si>
  <si>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</si>
  <si>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</si>
  <si>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</si>
  <si>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</si>
  <si>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</si>
  <si>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</si>
  <si>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</si>
  <si>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</si>
  <si>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</si>
  <si>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</si>
  <si>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</si>
  <si>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</si>
  <si>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</si>
  <si>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</si>
  <si>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</si>
  <si>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</si>
  <si>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</si>
  <si>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</si>
  <si>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</si>
  <si>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</si>
  <si>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</si>
  <si>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</si>
  <si>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</si>
  <si>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</si>
  <si>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</si>
  <si>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</si>
  <si>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</si>
  <si>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</si>
  <si>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</si>
  <si>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</si>
  <si>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</si>
  <si>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</si>
  <si>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</si>
  <si>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</si>
  <si>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</si>
  <si>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</si>
  <si>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</si>
  <si>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</si>
  <si>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</si>
  <si>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</si>
  <si>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</si>
  <si>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</si>
  <si>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</si>
  <si>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</si>
  <si>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</si>
  <si>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</si>
  <si>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</si>
  <si>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</si>
  <si>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</si>
  <si>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</si>
  <si>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</si>
  <si>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</si>
  <si>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</si>
  <si>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</si>
  <si>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</si>
  <si>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</si>
  <si>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</si>
  <si>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</si>
  <si>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</si>
  <si>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</si>
  <si>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</si>
  <si>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</si>
  <si>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</si>
  <si>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</si>
  <si>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</si>
  <si>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</si>
  <si>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</si>
  <si>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</si>
  <si>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</si>
  <si>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</si>
  <si>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</si>
  <si>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</si>
  <si>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</si>
  <si>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</si>
  <si>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</si>
  <si>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</si>
  <si>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</si>
  <si>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</si>
  <si>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</si>
  <si>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</si>
  <si>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</si>
  <si>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</si>
  <si>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</si>
  <si>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</si>
  <si>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</si>
  <si>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</si>
  <si>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</si>
  <si>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</si>
  <si>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</si>
  <si>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</si>
  <si>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</si>
  <si>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</si>
  <si>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</si>
  <si>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</si>
  <si>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</si>
  <si>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</si>
  <si>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</si>
  <si>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</si>
  <si>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</si>
  <si>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</si>
  <si>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</si>
  <si>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</si>
  <si>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</si>
  <si>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</si>
  <si>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</si>
  <si>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</si>
  <si>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</si>
  <si>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</si>
  <si>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</si>
  <si>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</si>
  <si>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</si>
  <si>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</si>
  <si>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</si>
  <si>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</si>
  <si>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</si>
  <si>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</si>
  <si>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</si>
  <si>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</si>
  <si>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</si>
  <si>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</si>
  <si>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</si>
  <si>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</si>
  <si>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</si>
  <si>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</si>
  <si>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</si>
  <si>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</si>
  <si>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</si>
  <si>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</si>
  <si>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</si>
  <si>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</si>
  <si>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</si>
  <si>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</si>
  <si>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</si>
  <si>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</si>
  <si>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</si>
  <si>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</si>
  <si>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</si>
  <si>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</si>
  <si>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</si>
  <si>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</si>
  <si>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</si>
  <si>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</si>
  <si>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</si>
  <si>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</si>
  <si>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</si>
  <si>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</si>
  <si>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</si>
  <si>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</si>
  <si>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</si>
  <si>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</si>
  <si>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</si>
  <si>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</si>
  <si>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</si>
  <si>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</si>
  <si>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</si>
  <si>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</si>
  <si>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</si>
  <si>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</si>
  <si>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</si>
  <si>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</si>
  <si>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</si>
  <si>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</si>
  <si>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</si>
  <si>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</si>
  <si>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</si>
  <si>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</si>
  <si>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</si>
  <si>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</si>
  <si>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</si>
  <si>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</si>
  <si>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</si>
  <si>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</si>
  <si>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</si>
  <si>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</si>
  <si>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</si>
  <si>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</si>
  <si>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</si>
  <si>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</si>
  <si>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</si>
  <si>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</si>
  <si>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</si>
  <si>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</si>
  <si>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</si>
  <si>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</si>
  <si>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</si>
  <si>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</si>
  <si>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</si>
  <si>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</si>
  <si>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</si>
  <si>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</si>
  <si>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</si>
  <si>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</si>
  <si>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</si>
  <si>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</si>
  <si>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</si>
  <si>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</si>
  <si>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</si>
  <si>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</si>
  <si>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</si>
  <si>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</si>
  <si>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</si>
  <si>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</si>
  <si>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</si>
  <si>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</si>
  <si>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</si>
  <si>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</si>
  <si>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</si>
  <si>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</si>
  <si>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</si>
  <si>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</si>
  <si>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</si>
  <si>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</si>
  <si>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</si>
  <si>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</si>
  <si>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</si>
  <si>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</si>
  <si>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</si>
  <si>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</si>
  <si>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</si>
  <si>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</si>
  <si>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</si>
  <si>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</si>
  <si>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</si>
  <si>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</si>
  <si>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</si>
  <si>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</si>
  <si>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</si>
  <si>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</si>
  <si>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</si>
  <si>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</si>
  <si>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</si>
  <si>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</si>
  <si>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</si>
  <si>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</si>
  <si>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</si>
  <si>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</si>
  <si>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</si>
  <si>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</si>
  <si>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</si>
  <si>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</si>
  <si>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</si>
  <si>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</si>
  <si>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</si>
  <si>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</si>
  <si>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</si>
  <si>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</si>
  <si>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</si>
  <si>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</si>
  <si>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</si>
  <si>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</si>
  <si>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</si>
  <si>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</si>
  <si>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</si>
  <si>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</si>
  <si>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</si>
  <si>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</si>
  <si>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</si>
  <si>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</si>
  <si>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</si>
  <si>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</si>
  <si>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</si>
  <si>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</si>
  <si>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</si>
  <si>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</si>
  <si>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</si>
  <si>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</si>
  <si>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</si>
  <si>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</si>
  <si>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</si>
  <si>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</si>
  <si>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</si>
  <si>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</si>
  <si>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</si>
  <si>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</si>
  <si>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</si>
  <si>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</si>
  <si>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</si>
  <si>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</si>
  <si>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</si>
  <si>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</si>
  <si>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</si>
  <si>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</si>
  <si>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</si>
  <si>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</si>
  <si>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</si>
  <si>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</si>
  <si>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</si>
  <si>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</si>
  <si>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</si>
  <si>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</si>
  <si>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</si>
  <si>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</si>
  <si>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</si>
  <si>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</si>
  <si>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</si>
  <si>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</si>
  <si>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</si>
  <si>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</si>
  <si>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</si>
  <si>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</si>
  <si>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</si>
  <si>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</si>
  <si>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</si>
  <si>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</si>
  <si>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</si>
  <si>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</si>
  <si>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</si>
  <si>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</si>
  <si>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</si>
  <si>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</si>
  <si>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</si>
  <si>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</si>
  <si>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</si>
  <si>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</si>
  <si>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</si>
  <si>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</si>
  <si>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</si>
  <si>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</si>
  <si>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</si>
  <si>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</si>
  <si>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</si>
  <si>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</si>
  <si>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</si>
  <si>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</si>
  <si>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</si>
  <si>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</si>
  <si>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</si>
  <si>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</si>
  <si>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</si>
  <si>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</si>
  <si>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</si>
  <si>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</si>
  <si>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</si>
  <si>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</si>
  <si>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</si>
  <si>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</si>
  <si>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</si>
  <si>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</si>
  <si>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</si>
  <si>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</si>
  <si>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</si>
  <si>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</si>
  <si>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</si>
  <si>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</si>
  <si>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</si>
  <si>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</si>
  <si>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</si>
  <si>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</si>
  <si>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</si>
  <si>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</si>
  <si>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</si>
  <si>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</si>
  <si>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</si>
  <si>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</si>
  <si>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</si>
  <si>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</si>
  <si>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</si>
  <si>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</si>
  <si>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</si>
  <si>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</si>
  <si>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</si>
  <si>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</si>
  <si>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</si>
  <si>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</si>
  <si>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</si>
  <si>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</si>
  <si>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</si>
  <si>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</si>
  <si>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</si>
  <si>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</si>
  <si>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</si>
  <si>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</si>
  <si>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</si>
  <si>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</si>
  <si>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</si>
  <si>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</si>
  <si>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</si>
  <si>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</si>
  <si>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</si>
  <si>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</si>
  <si>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</si>
  <si>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</si>
  <si>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</si>
  <si>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</si>
  <si>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</si>
  <si>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</si>
  <si>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</si>
  <si>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</si>
  <si>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</si>
  <si>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</si>
  <si>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</si>
  <si>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</si>
  <si>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</si>
  <si>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</si>
  <si>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</si>
  <si>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</si>
  <si>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</si>
  <si>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</si>
  <si>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</si>
  <si>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</si>
  <si>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</si>
  <si>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</si>
  <si>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</si>
  <si>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</si>
  <si>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</si>
  <si>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</si>
  <si>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</si>
  <si>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</si>
  <si>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</si>
  <si>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</si>
  <si>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</si>
  <si>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</si>
  <si>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</si>
  <si>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</si>
  <si>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</si>
  <si>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</si>
  <si>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</si>
  <si>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</si>
  <si>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</si>
  <si>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</si>
  <si>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</si>
  <si>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</si>
  <si>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</si>
  <si>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</si>
  <si>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</si>
  <si>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</si>
  <si>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</si>
  <si>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</si>
  <si>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</si>
  <si>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</si>
  <si>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</si>
  <si>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</si>
  <si>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</si>
  <si>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</si>
  <si>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</si>
  <si>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</si>
  <si>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</si>
  <si>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</si>
  <si>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</si>
  <si>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</si>
  <si>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</si>
  <si>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</si>
  <si>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</si>
  <si>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</si>
  <si>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</si>
  <si>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</si>
  <si>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</si>
  <si>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</si>
  <si>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</si>
  <si>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</si>
  <si>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</si>
  <si>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</si>
  <si>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</si>
  <si>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</si>
  <si>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</si>
  <si>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</si>
  <si>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</si>
  <si>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</si>
  <si>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</si>
  <si>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</si>
  <si>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</si>
  <si>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</si>
  <si>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</si>
  <si>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</si>
  <si>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</si>
  <si>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</si>
  <si>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</si>
  <si>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</si>
  <si>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</si>
  <si>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</si>
  <si>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</si>
  <si>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</si>
  <si>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</si>
  <si>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</si>
  <si>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</si>
  <si>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</si>
  <si>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</si>
  <si>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</si>
  <si>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</si>
  <si>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</si>
  <si>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</si>
  <si>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</si>
  <si>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</si>
  <si>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</si>
  <si>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</si>
  <si>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</si>
  <si>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</si>
  <si>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</si>
  <si>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</si>
  <si>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</si>
  <si>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</si>
  <si>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</si>
  <si>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</si>
  <si>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</si>
  <si>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</si>
  <si>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</si>
  <si>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</si>
  <si>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</si>
  <si>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</si>
  <si>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</si>
  <si>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</si>
  <si>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</si>
  <si>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</si>
  <si>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</si>
  <si>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</si>
  <si>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</si>
  <si>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</si>
  <si>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</si>
  <si>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</si>
  <si>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</si>
  <si>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</si>
  <si>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</si>
  <si>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</si>
  <si>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</si>
  <si>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</si>
  <si>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</si>
  <si>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</si>
  <si>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</si>
  <si>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</si>
  <si>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</si>
  <si>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</si>
  <si>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</si>
  <si>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</si>
  <si>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</si>
  <si>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</si>
  <si>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</si>
  <si>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</si>
  <si>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</si>
  <si>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</si>
  <si>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</si>
  <si>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</si>
  <si>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</si>
  <si>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</si>
  <si>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</si>
  <si>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</si>
  <si>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</si>
  <si>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</si>
  <si>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</si>
  <si>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</si>
  <si>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</si>
  <si>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</si>
  <si>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</si>
  <si>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</si>
  <si>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</si>
  <si>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</si>
  <si>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</si>
  <si>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</si>
  <si>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</si>
  <si>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</si>
  <si>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</si>
  <si>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</si>
  <si>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</si>
  <si>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</si>
  <si>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</si>
  <si>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</si>
  <si>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</si>
  <si>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</si>
  <si>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</si>
  <si>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</si>
  <si>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</si>
  <si>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</si>
  <si>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</si>
  <si>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</si>
  <si>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</si>
  <si>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</si>
  <si>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</si>
  <si>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</si>
  <si>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</si>
  <si>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</si>
  <si>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</si>
  <si>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</si>
  <si>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</si>
  <si>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</si>
  <si>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</si>
  <si>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</si>
  <si>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</si>
  <si>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</si>
  <si>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</si>
  <si>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</si>
  <si>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</si>
  <si>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</si>
  <si>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</si>
  <si>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</si>
  <si>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</si>
  <si>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</si>
  <si>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</si>
  <si>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</si>
  <si>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</si>
  <si>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</si>
  <si>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</si>
  <si>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</si>
  <si>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</si>
  <si>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</si>
  <si>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</si>
  <si>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</si>
  <si>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</si>
  <si>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</si>
  <si>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</si>
  <si>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</si>
  <si>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</si>
  <si>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</si>
  <si>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</si>
  <si>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</si>
  <si>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</si>
  <si>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</si>
  <si>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</si>
  <si>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</si>
  <si>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</si>
  <si>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</si>
  <si>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</si>
  <si>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</si>
  <si>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</si>
  <si>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</si>
  <si>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</si>
  <si>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</si>
  <si>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</si>
  <si>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</si>
  <si>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</si>
  <si>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</si>
  <si>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</si>
  <si>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</si>
  <si>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</si>
  <si>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</si>
  <si>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</si>
  <si>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</si>
  <si>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</si>
  <si>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</si>
  <si>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</si>
  <si>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</si>
  <si>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</si>
  <si>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</si>
  <si>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</si>
  <si>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</si>
  <si>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</si>
  <si>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</si>
  <si>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</si>
  <si>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</si>
  <si>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</si>
  <si>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</si>
  <si>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</si>
  <si>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</si>
  <si>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</si>
  <si>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</si>
  <si>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</si>
  <si>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</si>
  <si>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</si>
  <si>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</si>
  <si>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</si>
  <si>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</si>
  <si>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</si>
  <si>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</si>
  <si>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</si>
  <si>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</si>
  <si>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</si>
  <si>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</si>
  <si>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</si>
  <si>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</si>
  <si>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</si>
  <si>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</si>
  <si>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</si>
  <si>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</si>
  <si>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</si>
  <si>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</si>
  <si>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</si>
  <si>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</si>
  <si>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</si>
  <si>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</si>
  <si>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</si>
  <si>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</si>
  <si>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</si>
  <si>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</si>
  <si>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</si>
  <si>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</si>
  <si>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</si>
  <si>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</si>
  <si>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</si>
  <si>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</si>
  <si>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</si>
  <si>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</si>
  <si>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</si>
  <si>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</si>
  <si>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</si>
  <si>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</si>
  <si>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</si>
  <si>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</si>
  <si>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</si>
  <si>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</si>
  <si>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</si>
  <si>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</si>
  <si>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</si>
  <si>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</si>
  <si>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</si>
  <si>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</si>
  <si>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</si>
  <si>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</si>
  <si>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</si>
  <si>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</si>
  <si>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</si>
  <si>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</si>
  <si>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</si>
  <si>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</si>
  <si>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</si>
  <si>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</si>
  <si>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</si>
  <si>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</si>
  <si>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</si>
  <si>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</si>
  <si>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</si>
  <si>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</si>
  <si>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</si>
  <si>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</si>
  <si>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</si>
  <si>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</si>
  <si>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</si>
  <si>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</si>
  <si>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</si>
  <si>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</si>
  <si>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</si>
  <si>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</si>
  <si>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</si>
  <si>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</si>
  <si>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</si>
  <si>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</si>
  <si>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</si>
  <si>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</si>
  <si>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</si>
  <si>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</si>
  <si>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</si>
  <si>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</si>
  <si>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</si>
  <si>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</si>
  <si>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</si>
  <si>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</si>
  <si>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</si>
  <si>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</si>
  <si>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</si>
  <si>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</si>
  <si>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</si>
  <si>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</si>
  <si>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</si>
  <si>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</si>
  <si>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</si>
  <si>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</si>
  <si>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</si>
  <si>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</si>
  <si>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</si>
  <si>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</si>
  <si>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</si>
  <si>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</si>
  <si>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</si>
  <si>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</si>
  <si>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</si>
  <si>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</si>
  <si>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</si>
  <si>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</si>
  <si>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</si>
  <si>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</si>
  <si>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</si>
  <si>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</si>
  <si>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</si>
  <si>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</si>
  <si>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</si>
  <si>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</si>
  <si>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</si>
  <si>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</si>
  <si>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</si>
  <si>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</si>
  <si>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</si>
  <si>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</si>
  <si>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</si>
  <si>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</si>
  <si>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</si>
  <si>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</si>
  <si>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</si>
  <si>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</si>
  <si>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</si>
  <si>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</si>
  <si>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</si>
  <si>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</si>
  <si>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</si>
  <si>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</si>
  <si>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</si>
  <si>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</si>
  <si>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</si>
  <si>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</si>
  <si>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</si>
  <si>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</si>
  <si>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</si>
  <si>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</si>
  <si>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</si>
  <si>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</si>
  <si>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</si>
  <si>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</si>
  <si>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</si>
  <si>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</si>
  <si>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</si>
  <si>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</si>
  <si>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</si>
  <si>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</si>
  <si>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</si>
  <si>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</si>
  <si>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</si>
  <si>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</si>
  <si>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</si>
  <si>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</si>
  <si>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</si>
  <si>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</si>
  <si>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</si>
  <si>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</si>
  <si>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</si>
  <si>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</si>
  <si>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</si>
  <si>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</si>
  <si>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</si>
  <si>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</si>
  <si>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</si>
  <si>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</si>
  <si>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</si>
  <si>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</si>
  <si>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</si>
  <si>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</si>
  <si>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</si>
  <si>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</si>
  <si>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</si>
  <si>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</si>
  <si>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</si>
  <si>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</si>
  <si>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</si>
  <si>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</si>
  <si>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</si>
  <si>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</si>
  <si>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</si>
  <si>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</si>
  <si>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</si>
  <si>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</si>
  <si>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</si>
  <si>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</si>
  <si>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</si>
  <si>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</si>
  <si>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</si>
  <si>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</si>
  <si>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</si>
  <si>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</si>
  <si>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</si>
  <si>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</si>
  <si>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</si>
  <si>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</si>
  <si>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</si>
  <si>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</si>
  <si>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</si>
  <si>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</si>
  <si>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</si>
  <si>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</si>
  <si>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</si>
  <si>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</si>
  <si>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</si>
  <si>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</si>
  <si>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</si>
  <si>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</si>
  <si>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</si>
  <si>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</si>
  <si>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</si>
  <si>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</si>
  <si>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</si>
  <si>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</si>
  <si>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</si>
  <si>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</si>
  <si>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</si>
  <si>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</si>
  <si>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</si>
  <si>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</si>
  <si>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</si>
  <si>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</si>
  <si>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</si>
  <si>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</si>
  <si>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</si>
  <si>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</si>
  <si>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</si>
  <si>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</si>
  <si>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</si>
  <si>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</si>
  <si>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</si>
  <si>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</si>
  <si>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</si>
  <si>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</si>
  <si>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</si>
  <si>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</si>
  <si>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</si>
  <si>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</si>
  <si>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</si>
  <si>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</si>
  <si>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</si>
  <si>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</si>
  <si>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</si>
  <si>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</si>
  <si>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</si>
  <si>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</si>
  <si>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</si>
  <si>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</si>
  <si>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</si>
  <si>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</si>
  <si>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</si>
  <si>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</si>
  <si>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</si>
  <si>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</si>
  <si>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</si>
  <si>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</si>
  <si>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</si>
  <si>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</si>
  <si>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</si>
  <si>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</si>
  <si>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</si>
  <si>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</si>
  <si>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</si>
  <si>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</si>
  <si>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</si>
  <si>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</si>
  <si>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</si>
  <si>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</si>
  <si>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</si>
  <si>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</si>
  <si>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</si>
  <si>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</si>
  <si>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</si>
  <si>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</si>
  <si>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</si>
  <si>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</si>
  <si>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</si>
  <si>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</si>
  <si>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</si>
  <si>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</si>
  <si>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</si>
  <si>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</si>
  <si>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</si>
  <si>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</si>
  <si>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</si>
  <si>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</si>
  <si>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</si>
  <si>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</si>
  <si>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</si>
  <si>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</si>
  <si>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</si>
  <si>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</si>
  <si>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</si>
  <si>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</si>
  <si>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</si>
  <si>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</si>
  <si>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</si>
  <si>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</si>
  <si>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</si>
  <si>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</si>
  <si>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</si>
  <si>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</si>
  <si>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</si>
  <si>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</si>
  <si>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</si>
  <si>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</si>
  <si>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</si>
  <si>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</si>
  <si>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</si>
  <si>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</si>
  <si>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</si>
  <si>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</si>
  <si>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</si>
  <si>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</si>
  <si>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</si>
  <si>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</si>
  <si>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</si>
  <si>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</si>
  <si>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</si>
  <si>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</si>
  <si>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</si>
  <si>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</si>
  <si>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</si>
  <si>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</si>
  <si>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</si>
  <si>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</si>
  <si>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</si>
  <si>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</si>
  <si>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</si>
  <si>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</si>
  <si>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</si>
  <si>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</si>
  <si>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</si>
  <si>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</si>
  <si>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</si>
  <si>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</si>
  <si>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</si>
  <si>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</si>
  <si>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</si>
  <si>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</si>
  <si>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</si>
  <si>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</si>
  <si>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</si>
  <si>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</si>
  <si>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</si>
  <si>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</si>
  <si>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</si>
  <si>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</si>
  <si>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</si>
  <si>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</si>
  <si>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</si>
  <si>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</si>
  <si>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</si>
  <si>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</si>
  <si>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</si>
  <si>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</si>
  <si>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</si>
  <si>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</si>
  <si>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</si>
  <si>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</si>
  <si>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</si>
  <si>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</si>
  <si>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</si>
  <si>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</si>
  <si>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</si>
  <si>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</si>
  <si>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</si>
  <si>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</si>
  <si>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</si>
  <si>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</si>
  <si>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</si>
  <si>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</si>
  <si>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</si>
  <si>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</si>
  <si>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</si>
  <si>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</si>
  <si>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</si>
  <si>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</si>
  <si>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</si>
  <si>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</si>
  <si>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</si>
  <si>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</si>
  <si>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</si>
  <si>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</si>
  <si>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</si>
  <si>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</si>
  <si>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</si>
  <si>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</si>
  <si>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</si>
  <si>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</si>
  <si>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</si>
  <si>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</si>
  <si>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</si>
  <si>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</si>
  <si>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</si>
  <si>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</si>
  <si>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</si>
  <si>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</si>
  <si>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</si>
  <si>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</si>
  <si>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</si>
  <si>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</si>
  <si>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</si>
  <si>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</si>
  <si>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</si>
  <si>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</si>
  <si>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</si>
  <si>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</si>
  <si>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</si>
  <si>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</si>
  <si>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</si>
  <si>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</si>
  <si>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</si>
  <si>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</si>
  <si>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</si>
  <si>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</si>
  <si>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</si>
  <si>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</si>
  <si>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</si>
  <si>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</si>
  <si>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</si>
  <si>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</si>
  <si>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</si>
  <si>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</si>
  <si>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</si>
  <si>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</si>
  <si>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</si>
  <si>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</si>
  <si>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</si>
  <si>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</si>
  <si>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</si>
  <si>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</si>
  <si>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</si>
  <si>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</si>
  <si>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</si>
  <si>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</si>
  <si>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</si>
  <si>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</si>
  <si>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</si>
  <si>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</si>
  <si>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</si>
  <si>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</si>
  <si>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</si>
  <si>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</si>
  <si>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</si>
  <si>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</si>
  <si>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</si>
  <si>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</si>
  <si>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</si>
  <si>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</si>
  <si>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</si>
  <si>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</si>
  <si>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</si>
  <si>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</si>
  <si>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</si>
  <si>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</si>
  <si>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</si>
  <si>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</si>
  <si>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</si>
  <si>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</si>
  <si>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</si>
  <si>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</si>
  <si>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</si>
  <si>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</si>
  <si>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</si>
  <si>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</si>
  <si>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</si>
  <si>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</si>
  <si>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</si>
  <si>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</si>
  <si>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</si>
  <si>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</si>
  <si>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</si>
  <si>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</si>
  <si>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</si>
  <si>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</si>
  <si>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</si>
  <si>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</si>
  <si>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</si>
  <si>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</si>
  <si>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</si>
  <si>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</si>
  <si>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</si>
  <si>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</si>
  <si>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</si>
  <si>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</si>
  <si>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</si>
  <si>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</si>
  <si>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</si>
  <si>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</si>
  <si>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</si>
  <si>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</si>
  <si>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</si>
  <si>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</si>
  <si>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</si>
  <si>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</si>
  <si>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</si>
  <si>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</si>
  <si>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</si>
  <si>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</si>
  <si>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</si>
  <si>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</si>
  <si>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</si>
  <si>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</si>
  <si>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</si>
  <si>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</si>
  <si>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</si>
  <si>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</si>
  <si>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</si>
  <si>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</si>
  <si>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</si>
  <si>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</si>
  <si>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</si>
  <si>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</si>
  <si>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</si>
  <si>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</si>
  <si>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</si>
  <si>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</si>
  <si>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</si>
  <si>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</si>
  <si>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</si>
  <si>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</si>
  <si>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</si>
  <si>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</si>
  <si>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</si>
  <si>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</si>
  <si>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</si>
  <si>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</si>
  <si>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</si>
  <si>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</si>
  <si>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</si>
  <si>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</si>
  <si>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</si>
  <si>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</si>
  <si>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</si>
  <si>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</si>
  <si>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</si>
  <si>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</si>
  <si>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</si>
  <si>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</si>
  <si>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</si>
  <si>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</si>
  <si>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</si>
  <si>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</si>
  <si>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</si>
  <si>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</si>
  <si>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</si>
  <si>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</si>
  <si>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</si>
  <si>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</si>
  <si>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</si>
  <si>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</si>
  <si>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</si>
  <si>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</si>
  <si>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</si>
  <si>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</si>
  <si>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</si>
  <si>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</si>
  <si>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</si>
  <si>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</si>
  <si>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</si>
  <si>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</si>
  <si>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</si>
  <si>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</si>
  <si>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</si>
  <si>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</si>
  <si>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</si>
  <si>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</si>
  <si>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</si>
  <si>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</si>
  <si>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</si>
  <si>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</si>
  <si>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</si>
  <si>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</si>
  <si>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</si>
  <si>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</si>
  <si>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</si>
  <si>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</si>
  <si>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</si>
  <si>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</si>
  <si>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</si>
  <si>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</si>
  <si>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</si>
  <si>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</si>
  <si>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</si>
  <si>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</si>
  <si>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</si>
  <si>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</si>
  <si>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</si>
  <si>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</si>
  <si>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</si>
  <si>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</si>
  <si>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</si>
  <si>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</si>
  <si>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</si>
  <si>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</si>
  <si>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</si>
  <si>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</si>
  <si>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</si>
  <si>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</si>
  <si>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</si>
  <si>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</si>
  <si>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</si>
  <si>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</si>
  <si>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</si>
  <si>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</si>
  <si>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</si>
  <si>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</si>
  <si>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</si>
  <si>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</si>
  <si>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</si>
  <si>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</si>
  <si>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</si>
  <si>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</si>
  <si>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</si>
  <si>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</si>
  <si>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</si>
  <si>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</si>
  <si>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</si>
  <si>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</si>
  <si>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</si>
  <si>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</si>
  <si>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</si>
  <si>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</si>
  <si>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</si>
  <si>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</si>
  <si>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</si>
  <si>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</si>
  <si>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</si>
  <si>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</si>
  <si>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</si>
  <si>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</si>
  <si>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</si>
  <si>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</si>
  <si>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</si>
  <si>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</si>
  <si>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</si>
  <si>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</si>
  <si>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</si>
  <si>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</si>
  <si>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</si>
  <si>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</si>
  <si>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</si>
  <si>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</si>
  <si>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</si>
  <si>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</si>
  <si>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</si>
  <si>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</si>
  <si>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</si>
  <si>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</si>
  <si>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</si>
  <si>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</si>
  <si>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</si>
  <si>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</si>
  <si>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</si>
  <si>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</si>
  <si>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</si>
  <si>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</si>
  <si>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</si>
  <si>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</si>
  <si>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</si>
  <si>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</si>
  <si>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</si>
  <si>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</si>
  <si>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</si>
  <si>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</si>
  <si>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</si>
  <si>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</si>
  <si>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</si>
  <si>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</si>
  <si>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</si>
  <si>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</si>
  <si>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</si>
  <si>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</si>
  <si>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</si>
  <si>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</si>
  <si>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</si>
  <si>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</si>
  <si>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</si>
  <si>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</si>
  <si>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</si>
  <si>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</si>
  <si>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</si>
  <si>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</si>
  <si>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</si>
  <si>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</si>
  <si>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</si>
  <si>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</si>
  <si>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</si>
  <si>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</si>
  <si>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</si>
  <si>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</si>
  <si>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</si>
  <si>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</si>
  <si>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</si>
  <si>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</si>
  <si>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</si>
  <si>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</si>
  <si>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</si>
  <si>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</si>
  <si>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</si>
  <si>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</si>
  <si>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</si>
  <si>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</si>
  <si>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</si>
  <si>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</si>
  <si>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</si>
  <si>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</si>
  <si>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</si>
  <si>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</si>
  <si>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</si>
  <si>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</si>
  <si>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</si>
  <si>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</si>
  <si>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</si>
  <si>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</si>
  <si>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</si>
  <si>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</si>
  <si>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</si>
  <si>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</si>
  <si>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</si>
  <si>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</si>
  <si>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</si>
  <si>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</si>
  <si>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</si>
  <si>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</si>
  <si>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</si>
  <si>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</si>
  <si>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</si>
  <si>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</si>
  <si>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</si>
  <si>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</si>
  <si>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</si>
  <si>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</si>
  <si>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</si>
  <si>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</si>
  <si>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</si>
  <si>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</si>
  <si>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</si>
  <si>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</si>
  <si>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</si>
  <si>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</si>
  <si>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</si>
  <si>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</si>
  <si>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</si>
  <si>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</si>
  <si>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</si>
  <si>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</si>
  <si>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</si>
  <si>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</si>
  <si>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</si>
  <si>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</si>
  <si>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</si>
  <si>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</si>
  <si>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</si>
  <si>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</si>
  <si>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</si>
  <si>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</si>
  <si>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</si>
  <si>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</si>
  <si>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</si>
  <si>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</si>
  <si>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</si>
  <si>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</si>
  <si>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</si>
  <si>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</si>
  <si>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</si>
  <si>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</si>
  <si>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</si>
  <si>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</si>
  <si>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</si>
  <si>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</si>
  <si>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</si>
  <si>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</si>
  <si>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</si>
  <si>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</si>
  <si>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</si>
  <si>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</si>
  <si>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</si>
  <si>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</si>
  <si>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</si>
  <si>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</si>
  <si>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</si>
  <si>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</si>
  <si>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</si>
  <si>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</si>
  <si>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</si>
  <si>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</si>
  <si>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</si>
  <si>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</si>
  <si>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</si>
  <si>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</si>
  <si>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</si>
  <si>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</si>
  <si>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</si>
  <si>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</si>
  <si>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</si>
  <si>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</si>
  <si>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</si>
  <si>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</si>
  <si>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</si>
  <si>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</si>
  <si>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</si>
  <si>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</si>
  <si>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</si>
  <si>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</si>
  <si>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</si>
  <si>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</si>
  <si>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</si>
  <si>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</si>
  <si>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</si>
  <si>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</si>
  <si>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</si>
  <si>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</si>
  <si>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</si>
  <si>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</si>
  <si>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</si>
  <si>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</si>
  <si>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</si>
  <si>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</si>
  <si>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</si>
  <si>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</si>
  <si>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</si>
  <si>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</si>
  <si>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</si>
  <si>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</si>
  <si>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</si>
  <si>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</si>
  <si>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</si>
  <si>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</si>
  <si>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</si>
  <si>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</si>
  <si>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</si>
  <si>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</si>
  <si>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</si>
  <si>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</si>
  <si>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</si>
  <si>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</si>
  <si>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</si>
  <si>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</si>
  <si>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</si>
  <si>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</si>
  <si>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</si>
  <si>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</si>
  <si>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</si>
  <si>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</si>
  <si>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</si>
  <si>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</si>
  <si>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</si>
  <si>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</si>
  <si>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</si>
  <si>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</si>
  <si>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</si>
  <si>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</si>
  <si>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</si>
  <si>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</si>
  <si>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</si>
  <si>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</si>
  <si>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</si>
  <si>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</si>
  <si>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</si>
  <si>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</si>
  <si>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</si>
  <si>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</si>
  <si>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</si>
  <si>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</si>
  <si>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</si>
  <si>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</si>
  <si>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</si>
  <si>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</si>
  <si>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</si>
  <si>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</si>
  <si>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</si>
  <si>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</si>
  <si>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</si>
  <si>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</si>
  <si>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</si>
  <si>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</si>
  <si>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</si>
  <si>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</si>
  <si>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</si>
  <si>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</si>
  <si>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</si>
  <si>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</si>
  <si>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</si>
  <si>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</si>
  <si>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</si>
  <si>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</si>
  <si>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</si>
  <si>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</si>
  <si>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</si>
  <si>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</si>
  <si>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</si>
  <si>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</si>
  <si>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</si>
  <si>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</si>
  <si>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</si>
  <si>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</si>
  <si>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</si>
  <si>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</si>
  <si>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</si>
  <si>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</si>
  <si>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</si>
  <si>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</si>
  <si>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</si>
  <si>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</si>
  <si>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</si>
  <si>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</si>
  <si>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</si>
  <si>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</si>
  <si>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</si>
  <si>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</si>
  <si>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</si>
  <si>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</si>
  <si>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</si>
  <si>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</si>
  <si>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</si>
  <si>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</si>
  <si>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</si>
  <si>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</si>
  <si>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</si>
  <si>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</si>
  <si>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</si>
  <si>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</si>
  <si>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</si>
  <si>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</si>
  <si>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</si>
  <si>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</si>
  <si>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</si>
  <si>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</si>
  <si>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</si>
  <si>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</si>
  <si>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</si>
  <si>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</si>
  <si>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</si>
  <si>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</si>
  <si>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</si>
  <si>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</si>
  <si>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</si>
  <si>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</si>
  <si>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</si>
  <si>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</si>
  <si>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</si>
  <si>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</si>
  <si>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</si>
  <si>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</si>
  <si>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</si>
  <si>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</si>
  <si>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</si>
  <si>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</si>
  <si>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</si>
  <si>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</si>
  <si>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</si>
  <si>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</si>
  <si>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</si>
  <si>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</si>
  <si>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</si>
  <si>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</si>
  <si>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</si>
  <si>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</si>
  <si>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</si>
  <si>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</si>
  <si>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</si>
  <si>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</si>
  <si>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</si>
  <si>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</si>
  <si>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</si>
  <si>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</si>
  <si>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</si>
  <si>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</si>
  <si>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</si>
  <si>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</si>
  <si>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</si>
  <si>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</si>
  <si>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</si>
  <si>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</si>
  <si>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</si>
  <si>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</si>
  <si>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</si>
  <si>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</si>
  <si>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</si>
  <si>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</si>
  <si>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</si>
  <si>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</si>
  <si>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</si>
  <si>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</si>
  <si>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</si>
  <si>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</si>
  <si>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</si>
  <si>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</si>
  <si>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</si>
  <si>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</si>
  <si>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</si>
  <si>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</si>
  <si>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</si>
  <si>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</si>
  <si>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</si>
  <si>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</si>
  <si>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</si>
  <si>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</si>
  <si>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</si>
  <si>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</si>
  <si>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</si>
  <si>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</si>
  <si>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</si>
  <si>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</si>
  <si>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</si>
  <si>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</si>
  <si>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</si>
  <si>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</si>
  <si>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</si>
  <si>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</si>
  <si>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</si>
  <si>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</si>
  <si>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</si>
  <si>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</si>
  <si>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</si>
  <si>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</si>
  <si>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</si>
  <si>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</si>
  <si>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</si>
  <si>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</si>
  <si>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</si>
  <si>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</si>
  <si>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</si>
  <si>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</si>
  <si>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</si>
  <si>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</si>
  <si>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</si>
  <si>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</si>
  <si>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</si>
  <si>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</si>
  <si>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</si>
  <si>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</si>
  <si>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</si>
  <si>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</si>
  <si>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</si>
  <si>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</si>
  <si>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</si>
  <si>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</si>
  <si>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</si>
  <si>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</si>
  <si>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</si>
  <si>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</si>
  <si>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</si>
  <si>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</si>
  <si>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</si>
  <si>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</si>
  <si>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</si>
  <si>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</si>
  <si>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</si>
  <si>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</si>
  <si>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</si>
  <si>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</si>
  <si>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</si>
  <si>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</si>
  <si>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</si>
  <si>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</si>
  <si>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</si>
  <si>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</si>
  <si>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</si>
  <si>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</si>
  <si>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</si>
  <si>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</si>
  <si>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</si>
  <si>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</si>
  <si>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</si>
  <si>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</si>
  <si>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</si>
  <si>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</si>
  <si>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</si>
  <si>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</si>
  <si>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</si>
  <si>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</si>
  <si>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</si>
  <si>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</si>
  <si>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</si>
  <si>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</si>
  <si>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</si>
  <si>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</si>
  <si>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</si>
  <si>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</si>
  <si>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</si>
  <si>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</si>
  <si>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</si>
  <si>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</si>
  <si>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</si>
  <si>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</si>
  <si>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</si>
  <si>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</si>
  <si>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</si>
  <si>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</si>
  <si>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</si>
  <si>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</si>
  <si>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</si>
  <si>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</si>
  <si>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</si>
  <si>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</si>
  <si>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</si>
  <si>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</si>
  <si>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</si>
  <si>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</si>
  <si>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</si>
  <si>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</si>
  <si>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</si>
  <si>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</si>
  <si>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</si>
  <si>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</si>
  <si>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</si>
  <si>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</si>
  <si>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</si>
  <si>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</si>
  <si>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</si>
  <si>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</si>
  <si>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</si>
  <si>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</si>
  <si>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</si>
  <si>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</si>
  <si>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</si>
  <si>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</si>
  <si>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</si>
  <si>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</si>
  <si>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</si>
  <si>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</si>
  <si>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</si>
  <si>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</si>
  <si>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</si>
  <si>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</si>
  <si>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</si>
  <si>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</si>
  <si>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</si>
  <si>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</si>
  <si>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</si>
  <si>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</si>
  <si>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</si>
  <si>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</si>
  <si>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</si>
  <si>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</si>
  <si>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</si>
  <si>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</si>
  <si>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</si>
  <si>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</si>
  <si>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</si>
  <si>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</si>
  <si>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</si>
  <si>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</si>
  <si>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</si>
  <si>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</si>
  <si>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</si>
  <si>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</si>
  <si>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</si>
  <si>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</si>
  <si>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</si>
  <si>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</si>
  <si>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</si>
  <si>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</si>
  <si>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</si>
  <si>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</si>
  <si>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</si>
  <si>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</si>
  <si>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</si>
  <si>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</si>
  <si>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</si>
  <si>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</si>
  <si>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</si>
  <si>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</si>
  <si>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</si>
  <si>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</si>
  <si>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</si>
  <si>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</si>
  <si>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</si>
  <si>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</si>
  <si>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</si>
  <si>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</si>
  <si>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</si>
  <si>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</si>
  <si>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</si>
  <si>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</si>
  <si>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</si>
  <si>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</si>
  <si>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</si>
  <si>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</si>
  <si>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</si>
  <si>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</si>
  <si>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</si>
  <si>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</si>
  <si>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</si>
  <si>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</si>
  <si>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</si>
  <si>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</si>
  <si>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</si>
  <si>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</si>
  <si>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</si>
  <si>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</si>
  <si>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</si>
  <si>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</si>
  <si>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</si>
  <si>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</si>
  <si>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</si>
  <si>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</si>
  <si>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</si>
  <si>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</si>
  <si>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</si>
  <si>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</si>
  <si>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</si>
  <si>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</si>
  <si>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</si>
  <si>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</si>
  <si>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</si>
  <si>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</si>
  <si>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</si>
  <si>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</si>
  <si>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</si>
  <si>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</si>
  <si>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</si>
  <si>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</si>
  <si>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</si>
  <si>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</si>
  <si>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</si>
  <si>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</si>
  <si>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</si>
  <si>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</si>
  <si>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</si>
  <si>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</si>
  <si>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</si>
  <si>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</si>
  <si>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</si>
  <si>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</si>
  <si>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</si>
  <si>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</si>
  <si>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</si>
  <si>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</si>
  <si>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</si>
  <si>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</si>
  <si>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</si>
  <si>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</si>
  <si>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</si>
  <si>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</si>
  <si>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</si>
  <si>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</si>
  <si>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</si>
  <si>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</si>
  <si>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</si>
  <si>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</si>
  <si>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</si>
  <si>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</si>
  <si>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</si>
  <si>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</si>
  <si>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</si>
  <si>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</si>
  <si>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</si>
  <si>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</si>
  <si>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</si>
  <si>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</si>
  <si>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</si>
  <si>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</si>
  <si>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</si>
  <si>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</si>
  <si>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</si>
  <si>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</si>
  <si>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</si>
  <si>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</si>
  <si>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</si>
  <si>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</si>
  <si>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</si>
  <si>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</si>
  <si>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</si>
  <si>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</si>
  <si>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</si>
  <si>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</si>
  <si>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</si>
  <si>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</si>
  <si>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</si>
  <si>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</si>
  <si>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</si>
  <si>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</si>
  <si>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</si>
  <si>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</si>
  <si>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</si>
  <si>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</si>
  <si>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</si>
  <si>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</si>
  <si>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</si>
  <si>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</si>
  <si>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</si>
  <si>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</si>
  <si>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</si>
  <si>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</si>
  <si>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</si>
  <si>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</si>
  <si>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</si>
  <si>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</si>
  <si>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</si>
  <si>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</si>
  <si>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</si>
  <si>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</si>
  <si>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</si>
  <si>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</si>
  <si>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</si>
  <si>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</si>
  <si>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</si>
  <si>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</si>
  <si>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</si>
  <si>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</si>
  <si>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</si>
  <si>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</si>
  <si>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</si>
  <si>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</si>
  <si>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</si>
  <si>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</si>
  <si>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</si>
  <si>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</si>
  <si>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</si>
  <si>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</si>
  <si>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</si>
  <si>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</si>
  <si>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</si>
  <si>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</si>
  <si>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</si>
  <si>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</si>
  <si>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</si>
  <si>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</si>
  <si>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</si>
  <si>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</si>
  <si>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</si>
  <si>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</si>
  <si>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</si>
  <si>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</si>
  <si>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</si>
  <si>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</si>
  <si>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</si>
  <si>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</si>
  <si>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</si>
  <si>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</si>
  <si>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</si>
  <si>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</si>
  <si>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</si>
  <si>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</si>
  <si>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</si>
  <si>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</si>
  <si>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</si>
  <si>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</si>
  <si>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</si>
  <si>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</si>
  <si>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</si>
  <si>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</si>
  <si>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</si>
  <si>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</si>
  <si>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</si>
  <si>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</si>
  <si>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</si>
  <si>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</si>
  <si>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</si>
  <si>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</si>
  <si>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</si>
  <si>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</si>
  <si>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</si>
  <si>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</si>
  <si>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</si>
  <si>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</si>
  <si>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</si>
  <si>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</si>
  <si>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</si>
  <si>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</si>
  <si>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</si>
  <si>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</si>
  <si>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</si>
  <si>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</si>
  <si>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</si>
  <si>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</si>
  <si>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</si>
  <si>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</si>
  <si>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</si>
  <si>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</si>
  <si>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</si>
  <si>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</si>
  <si>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</si>
  <si>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</si>
  <si>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</si>
  <si>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</si>
  <si>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</si>
  <si>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</si>
  <si>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</si>
  <si>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</si>
  <si>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</si>
  <si>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</si>
  <si>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</si>
  <si>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</si>
  <si>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</si>
  <si>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</si>
  <si>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</si>
  <si>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</si>
  <si>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</si>
  <si>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</si>
  <si>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</si>
  <si>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</si>
  <si>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</si>
  <si>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</si>
  <si>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</si>
  <si>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</si>
  <si>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</si>
  <si>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</si>
  <si>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</si>
  <si>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</si>
  <si>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</si>
  <si>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</si>
  <si>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</si>
  <si>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</si>
  <si>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</si>
  <si>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</si>
  <si>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</si>
  <si>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</si>
  <si>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</si>
  <si>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</si>
  <si>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</si>
  <si>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</si>
  <si>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</si>
  <si>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</si>
  <si>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</si>
  <si>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</si>
  <si>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</si>
  <si>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</si>
  <si>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</si>
  <si>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</si>
  <si>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</si>
  <si>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</si>
  <si>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</si>
  <si>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</si>
  <si>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</si>
  <si>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</si>
  <si>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</si>
  <si>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</si>
  <si>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</si>
  <si>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</si>
  <si>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</si>
  <si>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</si>
  <si>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</si>
  <si>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</si>
  <si>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</si>
  <si>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</si>
  <si>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</si>
  <si>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</si>
  <si>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</si>
  <si>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</si>
  <si>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</si>
  <si>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</si>
  <si>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</si>
  <si>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</si>
  <si>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</si>
  <si>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</si>
  <si>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</si>
  <si>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</si>
  <si>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</si>
  <si>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</si>
  <si>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</si>
  <si>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</si>
  <si>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</si>
  <si>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</si>
  <si>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</si>
  <si>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</si>
  <si>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</si>
  <si>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</si>
  <si>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</si>
  <si>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</si>
  <si>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</si>
  <si>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</si>
  <si>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</si>
  <si>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</si>
  <si>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</si>
  <si>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</si>
  <si>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</si>
  <si>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</si>
  <si>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</si>
  <si>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</si>
  <si>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</si>
  <si>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</si>
  <si>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</si>
  <si>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</si>
  <si>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</si>
  <si>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</si>
  <si>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</si>
  <si>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</si>
  <si>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</si>
  <si>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</si>
  <si>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</si>
  <si>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</si>
  <si>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</si>
  <si>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</si>
  <si>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</si>
  <si>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</si>
  <si>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</si>
  <si>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</si>
  <si>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</si>
  <si>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</si>
  <si>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</si>
  <si>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</si>
  <si>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</si>
  <si>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</si>
  <si>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</si>
  <si>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</si>
  <si>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</si>
  <si>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</si>
  <si>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</si>
  <si>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</si>
  <si>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</si>
  <si>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</si>
  <si>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</si>
  <si>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</si>
  <si>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</si>
  <si>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</si>
  <si>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</si>
  <si>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</si>
  <si>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</si>
  <si>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</si>
  <si>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</si>
  <si>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</si>
  <si>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</si>
  <si>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</si>
  <si>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</si>
  <si>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</si>
  <si>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</si>
  <si>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</si>
  <si>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</si>
  <si>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</si>
  <si>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</si>
  <si>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</si>
  <si>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</si>
  <si>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</si>
  <si>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</si>
  <si>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</si>
  <si>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</si>
  <si>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</si>
  <si>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</si>
  <si>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</si>
  <si>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</si>
  <si>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</si>
  <si>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</si>
  <si>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</si>
  <si>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</si>
  <si>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</si>
  <si>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</si>
  <si>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</si>
  <si>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</si>
  <si>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</si>
  <si>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</si>
  <si>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</si>
  <si>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</si>
  <si>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</si>
  <si>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</si>
  <si>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</si>
  <si>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</si>
  <si>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</si>
  <si>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</si>
  <si>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</si>
  <si>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</si>
  <si>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</si>
  <si>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</si>
  <si>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</si>
  <si>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</si>
  <si>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</si>
  <si>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</si>
  <si>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</si>
  <si>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</si>
  <si>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</si>
  <si>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</si>
  <si>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</si>
  <si>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</si>
  <si>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</si>
  <si>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</si>
  <si>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</si>
  <si>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</si>
  <si>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</si>
  <si>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</si>
  <si>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</si>
  <si>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</si>
  <si>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</si>
  <si>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</si>
  <si>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</si>
  <si>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</si>
  <si>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</si>
  <si>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</si>
  <si>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</si>
  <si>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</si>
  <si>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</si>
  <si>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</si>
  <si>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</si>
  <si>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</si>
  <si>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</si>
  <si>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</si>
  <si>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</si>
  <si>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</si>
  <si>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</si>
  <si>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</si>
  <si>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</si>
  <si>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</si>
  <si>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</si>
  <si>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</si>
  <si>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</si>
  <si>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</si>
  <si>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</si>
  <si>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</si>
  <si>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</si>
  <si>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</si>
  <si>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</si>
  <si>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</si>
  <si>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</si>
  <si>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</si>
  <si>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</si>
  <si>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</si>
  <si>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</si>
  <si>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</si>
  <si>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</si>
  <si>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</si>
  <si>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</si>
  <si>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</si>
  <si>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</si>
  <si>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</si>
  <si>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</si>
  <si>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</si>
  <si>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</si>
  <si>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</si>
  <si>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</si>
  <si>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</si>
  <si>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</si>
  <si>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</si>
  <si>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</si>
  <si>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</si>
  <si>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</si>
  <si>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</si>
  <si>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</si>
  <si>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</si>
  <si>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</si>
  <si>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</si>
  <si>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</si>
  <si>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</si>
  <si>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</si>
  <si>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</si>
  <si>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</si>
  <si>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</si>
  <si>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</si>
  <si>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</si>
  <si>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</si>
  <si>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</si>
  <si>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</si>
  <si>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</si>
  <si>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</si>
  <si>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</si>
  <si>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</si>
  <si>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</si>
  <si>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</si>
  <si>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</si>
  <si>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</si>
  <si>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</si>
  <si>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</si>
  <si>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</si>
  <si>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</si>
  <si>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</si>
  <si>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</si>
  <si>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</si>
  <si>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</si>
  <si>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</si>
  <si>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</si>
  <si>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</si>
  <si>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</si>
  <si>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</si>
  <si>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</si>
  <si>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</si>
  <si>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</si>
  <si>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</si>
  <si>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</si>
  <si>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</si>
  <si>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</si>
  <si>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</si>
  <si>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</si>
  <si>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</si>
  <si>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</si>
  <si>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</si>
  <si>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</si>
  <si>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</si>
  <si>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</si>
  <si>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</si>
  <si>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</si>
  <si>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</si>
  <si>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</si>
  <si>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</si>
  <si>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</si>
  <si>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</si>
  <si>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</si>
  <si>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</si>
  <si>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</si>
  <si>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</si>
  <si>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</si>
  <si>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</si>
  <si>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</si>
  <si>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</si>
  <si>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</si>
  <si>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</si>
  <si>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</si>
  <si>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</si>
  <si>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</si>
  <si>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</si>
  <si>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</si>
  <si>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</si>
  <si>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</si>
  <si>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</si>
  <si>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</si>
  <si>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</si>
  <si>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</si>
  <si>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</si>
  <si>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</si>
  <si>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</si>
  <si>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</si>
  <si>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</si>
  <si>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</si>
  <si>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</si>
  <si>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</si>
  <si>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</si>
  <si>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</si>
  <si>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</si>
  <si>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</si>
  <si>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</si>
  <si>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</si>
  <si>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</si>
  <si>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</si>
  <si>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</si>
  <si>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</si>
  <si>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</si>
  <si>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</si>
  <si>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</si>
  <si>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</si>
  <si>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</si>
  <si>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</si>
  <si>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</si>
  <si>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</si>
  <si>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</si>
  <si>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</si>
  <si>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</si>
  <si>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</si>
  <si>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</si>
  <si>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</si>
  <si>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</si>
  <si>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</si>
  <si>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</si>
  <si>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</si>
  <si>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</si>
  <si>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</si>
  <si>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</si>
  <si>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</si>
  <si>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</si>
  <si>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</si>
  <si>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</si>
  <si>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</si>
  <si>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</si>
  <si>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</si>
  <si>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</si>
  <si>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</si>
  <si>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</si>
  <si>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</si>
  <si>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</si>
  <si>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</si>
  <si>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</si>
  <si>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</si>
  <si>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</si>
  <si>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</si>
  <si>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</si>
  <si>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</si>
  <si>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</si>
  <si>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</si>
  <si>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</si>
  <si>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</si>
  <si>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</si>
  <si>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</si>
  <si>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</si>
  <si>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</si>
  <si>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</si>
  <si>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</si>
  <si>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</si>
  <si>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</si>
  <si>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</si>
  <si>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</si>
  <si>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</si>
  <si>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</si>
  <si>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</si>
  <si>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</si>
  <si>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</si>
  <si>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</si>
  <si>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</si>
  <si>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</si>
  <si>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</si>
  <si>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</si>
  <si>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</si>
  <si>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</si>
  <si>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</si>
  <si>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</si>
  <si>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</si>
  <si>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</si>
  <si>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</si>
  <si>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</si>
  <si>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</si>
  <si>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</si>
  <si>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</si>
  <si>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</si>
  <si>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</si>
  <si>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</si>
  <si>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</si>
  <si>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</si>
  <si>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</si>
  <si>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</si>
  <si>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</si>
  <si>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</si>
  <si>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</si>
  <si>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</si>
  <si>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</si>
  <si>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</si>
  <si>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</si>
  <si>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</si>
  <si>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</si>
  <si>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</si>
  <si>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</si>
  <si>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</si>
  <si>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</si>
  <si>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</si>
  <si>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</si>
  <si>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</si>
  <si>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</si>
  <si>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</si>
  <si>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</si>
  <si>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</si>
  <si>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</si>
  <si>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</si>
  <si>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</si>
  <si>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</si>
  <si>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</si>
  <si>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</si>
  <si>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</si>
  <si>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</si>
  <si>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</si>
  <si>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</si>
  <si>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</si>
  <si>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</si>
  <si>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</si>
  <si>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</si>
  <si>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</si>
  <si>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</si>
  <si>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</si>
  <si>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</si>
  <si>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</si>
  <si>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</si>
  <si>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</si>
  <si>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</si>
  <si>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</si>
  <si>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</si>
  <si>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</si>
  <si>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</si>
  <si>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</si>
  <si>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</si>
  <si>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</si>
  <si>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</si>
  <si>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</si>
  <si>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</si>
  <si>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</si>
  <si>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</si>
  <si>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</si>
  <si>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</si>
  <si>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</si>
  <si>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</si>
  <si>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</si>
  <si>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</si>
  <si>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</si>
  <si>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</si>
  <si>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</si>
  <si>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</si>
  <si>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</si>
  <si>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</si>
  <si>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</si>
  <si>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</si>
  <si>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</si>
  <si>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</si>
  <si>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</si>
  <si>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</si>
  <si>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</si>
  <si>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</si>
  <si>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</si>
  <si>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</si>
  <si>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</si>
  <si>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</si>
  <si>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</si>
  <si>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</si>
  <si>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</si>
  <si>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</si>
  <si>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</si>
  <si>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</si>
  <si>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</si>
  <si>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</si>
  <si>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</si>
  <si>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</si>
  <si>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</si>
  <si>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</si>
  <si>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</si>
  <si>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</si>
  <si>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</si>
  <si>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</si>
  <si>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</si>
  <si>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</si>
  <si>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</si>
  <si>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</si>
  <si>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</si>
  <si>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</si>
  <si>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</si>
  <si>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</si>
  <si>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</si>
  <si>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</si>
  <si>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</si>
  <si>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</si>
  <si>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</si>
  <si>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</si>
  <si>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</si>
  <si>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</si>
  <si>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</si>
  <si>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</si>
  <si>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</si>
  <si>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</si>
  <si>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</si>
  <si>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</si>
  <si>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</si>
  <si>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</si>
  <si>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</si>
  <si>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</si>
  <si>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</si>
  <si>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</si>
  <si>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</si>
  <si>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</si>
  <si>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</si>
  <si>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</si>
  <si>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</si>
  <si>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</si>
  <si>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</si>
  <si>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</si>
  <si>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</si>
  <si>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</si>
  <si>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</si>
  <si>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</si>
  <si>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</si>
  <si>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</si>
  <si>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</si>
  <si>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</si>
  <si>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</si>
  <si>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</si>
  <si>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</si>
  <si>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</si>
  <si>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</si>
  <si>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</si>
  <si>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</si>
  <si>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</si>
  <si>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</si>
  <si>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</si>
  <si>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</si>
  <si>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</si>
  <si>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</si>
  <si>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</si>
  <si>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</si>
  <si>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</si>
  <si>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</si>
  <si>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</si>
  <si>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</si>
  <si>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</si>
  <si>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</si>
  <si>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</si>
  <si>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</si>
  <si>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</si>
  <si>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</si>
  <si>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</si>
  <si>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</si>
  <si>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</si>
  <si>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</si>
  <si>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</si>
  <si>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</si>
  <si>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</si>
  <si>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</si>
  <si>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</si>
  <si>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</si>
  <si>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</si>
  <si>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</si>
  <si>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</si>
  <si>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</si>
  <si>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</si>
  <si>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</si>
  <si>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</si>
  <si>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</si>
  <si>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</si>
  <si>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</si>
  <si>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</si>
  <si>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</si>
  <si>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</si>
  <si>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</si>
  <si>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</si>
  <si>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</si>
  <si>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</si>
  <si>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</si>
  <si>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</si>
  <si>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</si>
  <si>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</si>
  <si>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</si>
  <si>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</si>
  <si>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</si>
  <si>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</si>
  <si>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</si>
  <si>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</si>
  <si>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</si>
  <si>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</si>
  <si>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</si>
  <si>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</si>
  <si>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</si>
  <si>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</si>
  <si>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</si>
  <si>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</si>
  <si>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</si>
  <si>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</si>
  <si>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</si>
  <si>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</si>
  <si>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</si>
  <si>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</si>
  <si>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</si>
  <si>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</si>
  <si>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</si>
  <si>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</si>
  <si>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</si>
  <si>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</si>
  <si>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</si>
  <si>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</si>
  <si>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</si>
  <si>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</si>
  <si>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</si>
  <si>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</si>
  <si>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</si>
  <si>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</si>
  <si>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</si>
  <si>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</si>
  <si>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</si>
  <si>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</si>
  <si>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</si>
  <si>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</si>
  <si>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</si>
  <si>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</si>
  <si>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</si>
  <si>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</si>
  <si>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</si>
  <si>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</si>
  <si>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</si>
  <si>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</si>
  <si>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</si>
  <si>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</si>
  <si>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</si>
  <si>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</si>
  <si>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</si>
  <si>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</si>
  <si>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</si>
  <si>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</si>
  <si>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</si>
  <si>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</si>
  <si>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</si>
  <si>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</si>
  <si>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</si>
  <si>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</si>
  <si>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</si>
  <si>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</si>
  <si>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</si>
  <si>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</si>
  <si>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</si>
  <si>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</si>
  <si>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</si>
  <si>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</si>
  <si>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</si>
  <si>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</si>
  <si>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</si>
  <si>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</si>
  <si>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</si>
  <si>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</si>
  <si>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</si>
  <si>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</si>
  <si>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</si>
  <si>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</si>
  <si>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</si>
  <si>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</si>
  <si>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</si>
  <si>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</si>
  <si>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</si>
  <si>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</si>
  <si>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</si>
  <si>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</si>
  <si>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</si>
  <si>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</si>
  <si>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</si>
  <si>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</si>
  <si>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</si>
  <si>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</si>
  <si>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</si>
  <si>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</si>
  <si>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</si>
  <si>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</si>
  <si>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</si>
  <si>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</si>
  <si>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</si>
  <si>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</si>
  <si>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</si>
  <si>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</si>
  <si>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</si>
  <si>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</si>
  <si>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</si>
  <si>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</si>
  <si>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</si>
  <si>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</si>
  <si>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</si>
  <si>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</si>
  <si>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</si>
  <si>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</si>
  <si>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</si>
  <si>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</si>
  <si>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</si>
  <si>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</si>
  <si>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</si>
  <si>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</si>
  <si>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</si>
  <si>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</si>
  <si>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</si>
  <si>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</si>
  <si>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</si>
  <si>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</si>
  <si>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</si>
  <si>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</si>
  <si>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</si>
  <si>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</si>
  <si>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</si>
  <si>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</si>
  <si>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</si>
  <si>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</si>
  <si>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</si>
  <si>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</si>
  <si>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</si>
  <si>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</si>
  <si>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</si>
  <si>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</si>
  <si>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</si>
  <si>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</si>
  <si>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</si>
  <si>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</si>
  <si>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</si>
  <si>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</si>
  <si>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</si>
  <si>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</si>
  <si>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</si>
  <si>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</si>
  <si>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</si>
  <si>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</si>
  <si>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</si>
  <si>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</si>
  <si>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</si>
  <si>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</si>
  <si>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</si>
  <si>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</si>
  <si>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</si>
  <si>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</si>
  <si>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</si>
  <si>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</si>
  <si>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</si>
  <si>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</si>
  <si>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</si>
  <si>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</si>
  <si>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</si>
  <si>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</si>
  <si>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</si>
  <si>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</si>
  <si>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</si>
  <si>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</si>
  <si>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</si>
  <si>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</si>
  <si>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</si>
  <si>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</si>
  <si>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</si>
  <si>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</si>
  <si>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</si>
  <si>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</si>
  <si>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</si>
  <si>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</si>
  <si>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</si>
  <si>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</si>
  <si>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</si>
  <si>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</si>
  <si>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</si>
  <si>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</si>
  <si>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</si>
  <si>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</si>
  <si>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</si>
  <si>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</si>
  <si>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</si>
  <si>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</si>
  <si>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</si>
  <si>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</si>
  <si>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</si>
  <si>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</si>
  <si>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</si>
  <si>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</si>
  <si>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</si>
  <si>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</si>
  <si>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</si>
  <si>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</si>
  <si>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</si>
  <si>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</si>
  <si>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</si>
  <si>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</si>
  <si>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</si>
  <si>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</si>
  <si>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</si>
  <si>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</si>
  <si>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</si>
  <si>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</si>
  <si>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</si>
  <si>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</si>
  <si>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</si>
  <si>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</si>
  <si>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</si>
  <si>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</si>
  <si>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</si>
  <si>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</si>
  <si>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</si>
  <si>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</si>
  <si>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</si>
  <si>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</si>
  <si>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</si>
  <si>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</si>
  <si>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</si>
  <si>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</si>
  <si>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</si>
  <si>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</si>
  <si>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</si>
  <si>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</si>
  <si>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</si>
  <si>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</si>
  <si>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</si>
  <si>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</si>
  <si>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</si>
  <si>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</si>
  <si>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</si>
  <si>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</si>
  <si>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</si>
  <si>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</si>
  <si>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</si>
  <si>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</si>
  <si>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</si>
  <si>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</si>
  <si>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</si>
  <si>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</si>
  <si>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</si>
  <si>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</si>
  <si>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</si>
  <si>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</si>
  <si>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</si>
  <si>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</si>
  <si>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</si>
  <si>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</si>
  <si>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</si>
  <si>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</si>
  <si>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</si>
  <si>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</si>
  <si>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</si>
  <si>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</si>
  <si>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</si>
  <si>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</si>
  <si>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</si>
  <si>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</si>
  <si>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</si>
  <si>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</si>
  <si>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</si>
  <si>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</si>
  <si>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</si>
  <si>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</si>
  <si>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</si>
  <si>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</si>
  <si>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</si>
  <si>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</si>
  <si>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</si>
  <si>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</si>
  <si>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</si>
  <si>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</si>
  <si>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</si>
  <si>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</si>
  <si>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</si>
  <si>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</si>
  <si>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</si>
  <si>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</si>
  <si>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</si>
  <si>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</si>
  <si>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</si>
  <si>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</si>
  <si>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</si>
  <si>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</si>
  <si>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</si>
  <si>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</si>
  <si>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</si>
  <si>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</si>
  <si>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</si>
  <si>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</si>
  <si>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</si>
  <si>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</si>
  <si>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</si>
  <si>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</si>
  <si>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</si>
  <si>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</si>
  <si>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</si>
  <si>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</si>
  <si>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</si>
  <si>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</si>
  <si>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</si>
  <si>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</si>
  <si>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</si>
  <si>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</si>
  <si>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</si>
  <si>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</si>
  <si>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</si>
  <si>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</si>
  <si>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</si>
  <si>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</si>
  <si>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</si>
  <si>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</si>
  <si>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</si>
  <si>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</si>
  <si>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</si>
  <si>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</si>
  <si>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</si>
  <si>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</si>
  <si>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</si>
  <si>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</si>
  <si>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</si>
  <si>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</si>
  <si>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</si>
  <si>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</si>
  <si>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</si>
  <si>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</si>
  <si>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</si>
  <si>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</si>
  <si>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</si>
  <si>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</si>
  <si>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</si>
  <si>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</si>
  <si>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</si>
  <si>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</si>
  <si>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</si>
  <si>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</si>
  <si>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</si>
  <si>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</si>
  <si>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</si>
  <si>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</si>
  <si>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</si>
  <si>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</si>
  <si>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</si>
  <si>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</si>
  <si>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</si>
  <si>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</si>
  <si>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</si>
  <si>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</si>
  <si>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</si>
  <si>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</si>
  <si>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</si>
  <si>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</si>
  <si>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</si>
  <si>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</si>
  <si>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</si>
  <si>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</si>
  <si>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</si>
  <si>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</si>
  <si>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</si>
  <si>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</si>
  <si>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</si>
  <si>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</si>
  <si>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</si>
  <si>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</si>
  <si>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</si>
  <si>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</si>
  <si>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</si>
  <si>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</si>
  <si>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</si>
  <si>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</si>
  <si>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</si>
  <si>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</si>
  <si>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</si>
  <si>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</si>
  <si>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</si>
  <si>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</si>
  <si>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</si>
  <si>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</si>
  <si>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</si>
  <si>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</si>
  <si>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</si>
  <si>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</si>
  <si>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</si>
  <si>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</si>
  <si>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</si>
  <si>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</si>
  <si>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</si>
  <si>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</si>
  <si>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</si>
  <si>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</si>
  <si>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</si>
  <si>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</si>
  <si>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</si>
  <si>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</si>
  <si>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</si>
  <si>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</si>
  <si>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</si>
  <si>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</si>
  <si>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</si>
  <si>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</si>
  <si>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</si>
  <si>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</si>
  <si>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</si>
  <si>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</si>
  <si>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</si>
  <si>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</si>
  <si>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</si>
  <si>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</si>
  <si>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</si>
  <si>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</si>
  <si>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</si>
  <si>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</si>
  <si>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</si>
  <si>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</si>
  <si>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</si>
  <si>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</si>
  <si>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</si>
  <si>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</si>
  <si>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</si>
  <si>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</si>
  <si>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</si>
  <si>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</si>
  <si>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</si>
  <si>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</si>
  <si>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</si>
  <si>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</si>
  <si>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</si>
  <si>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</si>
  <si>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</si>
  <si>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</si>
  <si>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</si>
  <si>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</si>
  <si>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</si>
  <si>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</si>
  <si>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</si>
  <si>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</si>
  <si>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</si>
  <si>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</si>
  <si>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</si>
  <si>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</si>
  <si>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</si>
  <si>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</si>
  <si>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</si>
  <si>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</si>
  <si>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</si>
  <si>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</si>
  <si>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</si>
  <si>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</si>
  <si>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</si>
  <si>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</si>
  <si>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</si>
  <si>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</si>
  <si>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</si>
  <si>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</si>
  <si>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</si>
  <si>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</si>
  <si>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</si>
  <si>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</si>
  <si>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</si>
  <si>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</si>
  <si>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</si>
  <si>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</si>
  <si>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</si>
  <si>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</si>
  <si>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</si>
  <si>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</si>
  <si>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</si>
  <si>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</si>
  <si>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</si>
  <si>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</si>
  <si>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</si>
  <si>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</si>
  <si>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</si>
  <si>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</si>
  <si>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</si>
  <si>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</si>
  <si>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</si>
  <si>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</si>
  <si>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</si>
  <si>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</si>
  <si>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</si>
  <si>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</si>
  <si>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</si>
  <si>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</si>
  <si>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</si>
  <si>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</si>
  <si>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</si>
  <si>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</si>
  <si>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</si>
  <si>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</si>
  <si>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</si>
  <si>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</si>
  <si>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</si>
  <si>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</si>
  <si>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</si>
  <si>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</si>
  <si>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</si>
  <si>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</si>
  <si>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</si>
  <si>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</si>
  <si>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</si>
  <si>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</si>
  <si>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</si>
  <si>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</si>
  <si>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</si>
  <si>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</si>
  <si>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</si>
  <si>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</si>
  <si>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</si>
  <si>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</si>
  <si>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</si>
  <si>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</si>
  <si>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</si>
  <si>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</si>
  <si>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</si>
  <si>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</si>
  <si>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</si>
  <si>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</si>
  <si>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</si>
  <si>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</si>
  <si>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</si>
  <si>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</si>
  <si>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</si>
  <si>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</si>
  <si>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</si>
  <si>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</si>
  <si>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</si>
  <si>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</si>
  <si>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</si>
  <si>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</si>
  <si>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</si>
  <si>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</si>
  <si>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</si>
  <si>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</si>
  <si>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</si>
  <si>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</si>
  <si>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</si>
  <si>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</si>
  <si>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</si>
  <si>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</si>
  <si>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</si>
  <si>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</si>
  <si>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</si>
  <si>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</si>
  <si>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</si>
  <si>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</si>
  <si>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</si>
  <si>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</si>
  <si>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</si>
  <si>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</si>
  <si>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</si>
  <si>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</si>
  <si>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</si>
  <si>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</si>
  <si>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</si>
  <si>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</si>
  <si>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</si>
  <si>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</si>
  <si>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</si>
  <si>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</si>
  <si>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</si>
  <si>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</si>
  <si>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</si>
  <si>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</si>
  <si>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</si>
  <si>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</si>
  <si>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</si>
  <si>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</si>
  <si>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</si>
  <si>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</si>
  <si>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</si>
  <si>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</si>
  <si>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</si>
  <si>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</si>
  <si>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</si>
  <si>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</si>
  <si>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</si>
  <si>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</si>
  <si>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</si>
  <si>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</si>
  <si>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</si>
  <si>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</si>
  <si>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</si>
  <si>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</si>
  <si>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</si>
  <si>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</si>
  <si>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</si>
  <si>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</si>
  <si>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</si>
  <si>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</si>
  <si>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</si>
  <si>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</si>
  <si>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</si>
  <si>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</si>
  <si>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</si>
  <si>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</si>
  <si>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</si>
  <si>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</si>
  <si>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</si>
  <si>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</si>
  <si>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</si>
  <si>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</si>
  <si>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</si>
  <si>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</si>
  <si>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</si>
  <si>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</si>
  <si>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</si>
  <si>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</si>
  <si>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</si>
  <si>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</si>
  <si>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</si>
  <si>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</si>
  <si>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</si>
  <si>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</si>
  <si>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</si>
  <si>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</si>
  <si>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</si>
  <si>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</si>
  <si>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</si>
  <si>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</si>
  <si>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</si>
  <si>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</si>
  <si>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</si>
  <si>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</si>
  <si>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</si>
  <si>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</si>
  <si>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</si>
  <si>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</si>
  <si>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</si>
  <si>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</si>
  <si>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</si>
  <si>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</si>
  <si>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</si>
  <si>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</si>
  <si>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</si>
  <si>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</si>
  <si>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</si>
  <si>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</si>
  <si>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</si>
  <si>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</si>
  <si>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</si>
  <si>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</si>
  <si>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</si>
  <si>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</si>
  <si>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</si>
  <si>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</si>
  <si>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</si>
  <si>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</si>
  <si>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</si>
  <si>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</si>
  <si>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</si>
  <si>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</si>
  <si>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</si>
  <si>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</si>
  <si>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</si>
  <si>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</si>
  <si>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</si>
  <si>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</si>
  <si>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</si>
  <si>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</si>
  <si>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</si>
  <si>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</si>
  <si>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</si>
  <si>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</si>
  <si>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</si>
  <si>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</si>
  <si>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</si>
  <si>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</si>
  <si>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</si>
  <si>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</si>
  <si>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</si>
  <si>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</si>
  <si>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</si>
  <si>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</si>
  <si>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</si>
  <si>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</si>
  <si>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</si>
  <si>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</si>
  <si>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</si>
  <si>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</si>
  <si>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</si>
  <si>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</si>
  <si>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</si>
  <si>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</si>
  <si>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</si>
  <si>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</si>
  <si>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</si>
  <si>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</si>
  <si>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</si>
  <si>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</si>
  <si>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</si>
  <si>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</si>
  <si>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</si>
  <si>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</si>
  <si>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</si>
  <si>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</si>
  <si>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</si>
  <si>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</si>
  <si>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</si>
  <si>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</si>
  <si>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</si>
  <si>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</si>
  <si>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</si>
  <si>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</si>
  <si>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</si>
  <si>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</si>
  <si>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</si>
  <si>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</si>
  <si>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</si>
  <si>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</si>
  <si>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</si>
  <si>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</si>
  <si>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</si>
  <si>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</si>
  <si>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</si>
  <si>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</si>
  <si>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</si>
  <si>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</si>
  <si>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</si>
  <si>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</si>
  <si>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</si>
  <si>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</si>
  <si>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</si>
  <si>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</si>
  <si>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</si>
  <si>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</si>
  <si>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</si>
  <si>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</si>
  <si>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</si>
  <si>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</si>
  <si>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</si>
  <si>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</si>
  <si>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</si>
  <si>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</si>
  <si>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</si>
  <si>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</si>
  <si>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</si>
  <si>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</si>
  <si>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</si>
  <si>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</si>
  <si>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</si>
  <si>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</si>
  <si>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</si>
  <si>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</si>
  <si>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</si>
  <si>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</si>
  <si>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</si>
  <si>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</si>
  <si>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</si>
  <si>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</si>
  <si>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</si>
  <si>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</si>
  <si>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</si>
  <si>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</si>
  <si>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</si>
  <si>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</si>
  <si>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</si>
  <si>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</si>
  <si>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</si>
  <si>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</si>
  <si>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</si>
  <si>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</si>
  <si>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</si>
  <si>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</si>
  <si>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</si>
  <si>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</si>
  <si>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</si>
  <si>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</si>
  <si>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</si>
  <si>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</si>
  <si>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</si>
  <si>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</si>
  <si>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</si>
  <si>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</si>
  <si>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</si>
  <si>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</si>
  <si>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</si>
  <si>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</si>
  <si>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</si>
  <si>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</si>
  <si>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</si>
  <si>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</si>
  <si>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</si>
  <si>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</si>
  <si>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</si>
  <si>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</si>
  <si>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</si>
  <si>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</si>
  <si>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</si>
  <si>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</si>
  <si>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</si>
  <si>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</si>
  <si>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</si>
  <si>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</si>
  <si>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</si>
  <si>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</si>
  <si>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</si>
  <si>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</si>
  <si>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</si>
  <si>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</si>
  <si>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</si>
  <si>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</si>
  <si>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</si>
  <si>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</si>
  <si>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</si>
  <si>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</si>
  <si>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</si>
  <si>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</si>
  <si>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</si>
  <si>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</si>
  <si>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</si>
  <si>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</si>
  <si>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</si>
  <si>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</si>
  <si>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</si>
  <si>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</si>
  <si>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</si>
  <si>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</si>
  <si>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</si>
  <si>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</si>
  <si>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</si>
  <si>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</si>
  <si>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</si>
  <si>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</si>
  <si>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</si>
  <si>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</si>
  <si>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</si>
  <si>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</si>
  <si>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</si>
  <si>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</si>
  <si>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</si>
  <si>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</si>
  <si>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</si>
  <si>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</si>
  <si>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</si>
  <si>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</si>
  <si>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</si>
  <si>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</si>
  <si>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</si>
  <si>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</si>
  <si>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</si>
  <si>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</si>
  <si>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</si>
  <si>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</si>
  <si>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</si>
  <si>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</si>
  <si>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</si>
  <si>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</si>
  <si>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</si>
  <si>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</si>
  <si>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</si>
  <si>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</si>
  <si>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</si>
  <si>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</si>
  <si>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</si>
  <si>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</si>
  <si>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</si>
  <si>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</si>
  <si>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</si>
  <si>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</si>
  <si>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</si>
  <si>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</si>
  <si>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</si>
  <si>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</si>
  <si>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</si>
  <si>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</si>
  <si>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</si>
  <si>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</si>
  <si>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</si>
  <si>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</si>
  <si>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</si>
  <si>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</si>
  <si>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</si>
  <si>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</si>
  <si>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</si>
  <si>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</si>
  <si>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</si>
  <si>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</si>
  <si>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</si>
  <si>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</si>
  <si>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</si>
  <si>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</si>
  <si>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</si>
  <si>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</si>
  <si>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</si>
  <si>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</si>
  <si>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</si>
  <si>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</si>
  <si>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</si>
  <si>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</si>
  <si>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</si>
  <si>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</si>
  <si>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</si>
  <si>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</si>
  <si>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</si>
  <si>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</si>
  <si>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</si>
  <si>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</si>
  <si>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</si>
  <si>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</si>
  <si>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</si>
  <si>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</si>
  <si>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</si>
  <si>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</si>
  <si>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</si>
  <si>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</si>
  <si>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</si>
  <si>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</si>
  <si>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</si>
  <si>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</si>
  <si>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</si>
  <si>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</si>
  <si>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</si>
  <si>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</si>
  <si>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</si>
  <si>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</si>
  <si>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</si>
  <si>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</si>
  <si>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</si>
  <si>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</si>
  <si>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</si>
  <si>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</si>
  <si>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</si>
  <si>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</si>
  <si>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</si>
  <si>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</si>
  <si>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</si>
  <si>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</si>
  <si>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</si>
  <si>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</si>
  <si>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</si>
  <si>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</si>
  <si>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</si>
  <si>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</si>
  <si>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</si>
  <si>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</si>
  <si>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</si>
  <si>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</si>
  <si>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</si>
  <si>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</si>
  <si>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</si>
  <si>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</si>
  <si>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</si>
  <si>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</si>
  <si>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</si>
  <si>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</si>
  <si>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</si>
  <si>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</si>
  <si>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</si>
  <si>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</si>
  <si>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</si>
  <si>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</si>
  <si>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</si>
  <si>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</si>
  <si>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</si>
  <si>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</si>
  <si>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</si>
  <si>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</si>
  <si>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</si>
  <si>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</si>
  <si>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</si>
  <si>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</si>
  <si>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</si>
  <si>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</si>
  <si>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</si>
  <si>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</si>
  <si>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</si>
  <si>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</si>
  <si>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</si>
  <si>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</si>
  <si>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</si>
  <si>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</si>
  <si>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</si>
  <si>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</si>
  <si>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</si>
  <si>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</si>
  <si>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</si>
  <si>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</si>
  <si>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</si>
  <si>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</si>
  <si>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</si>
  <si>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</si>
  <si>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</si>
  <si>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</si>
  <si>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</si>
  <si>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</si>
  <si>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</si>
  <si>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</si>
  <si>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</si>
  <si>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</si>
  <si>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</si>
  <si>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</si>
  <si>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</si>
  <si>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</si>
  <si>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</si>
  <si>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</si>
  <si>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</si>
  <si>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</si>
  <si>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</si>
  <si>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</si>
  <si>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</si>
  <si>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</si>
  <si>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</si>
  <si>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</si>
  <si>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</si>
  <si>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</si>
  <si>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</si>
  <si>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</si>
  <si>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</si>
  <si>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</si>
  <si>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</si>
  <si>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</si>
  <si>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</si>
  <si>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</si>
  <si>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</si>
  <si>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</si>
  <si>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</si>
  <si>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</si>
  <si>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</si>
  <si>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</si>
  <si>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</si>
  <si>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</si>
  <si>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</si>
  <si>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</si>
  <si>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</si>
  <si>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</si>
  <si>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</si>
  <si>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</si>
  <si>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</si>
  <si>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</si>
  <si>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</si>
  <si>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</si>
  <si>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</si>
  <si>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</si>
  <si>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</si>
  <si>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</si>
  <si>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</si>
  <si>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</si>
  <si>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</si>
  <si>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</si>
  <si>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</si>
  <si>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</si>
  <si>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</si>
  <si>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</si>
  <si>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</si>
  <si>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</si>
  <si>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</si>
  <si>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</si>
  <si>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</si>
  <si>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</si>
  <si>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</si>
  <si>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</si>
  <si>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</si>
  <si>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</si>
  <si>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</si>
  <si>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</si>
  <si>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</si>
  <si>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</si>
  <si>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</si>
  <si>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</si>
  <si>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</si>
  <si>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</si>
  <si>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</si>
  <si>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</si>
  <si>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</si>
  <si>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</si>
  <si>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</si>
  <si>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</si>
  <si>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</si>
  <si>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</si>
  <si>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</si>
  <si>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</si>
  <si>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</si>
  <si>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</si>
  <si>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</si>
  <si>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</si>
  <si>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</si>
  <si>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</si>
  <si>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</si>
  <si>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</si>
  <si>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</si>
  <si>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</si>
  <si>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</si>
  <si>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</si>
  <si>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</si>
  <si>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</si>
  <si>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</si>
  <si>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</si>
  <si>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</si>
  <si>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</si>
  <si>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</si>
  <si>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</si>
  <si>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</si>
  <si>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</si>
  <si>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</si>
  <si>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</si>
  <si>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</si>
  <si>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</si>
  <si>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</si>
  <si>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</si>
  <si>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</si>
  <si>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</si>
  <si>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</si>
  <si>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</si>
  <si>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</si>
  <si>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</si>
  <si>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</si>
  <si>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</si>
  <si>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</si>
  <si>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</si>
  <si>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</si>
  <si>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</si>
  <si>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</si>
  <si>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</si>
  <si>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</si>
  <si>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</si>
  <si>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</si>
  <si>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</si>
  <si>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</si>
  <si>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</si>
  <si>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</si>
  <si>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</si>
  <si>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</si>
  <si>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</si>
  <si>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</si>
  <si>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</si>
  <si>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</si>
  <si>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</si>
  <si>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</si>
  <si>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</si>
  <si>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</si>
  <si>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</si>
  <si>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</si>
  <si>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</si>
  <si>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</si>
  <si>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</si>
  <si>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</si>
  <si>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</si>
  <si>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</si>
  <si>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</si>
  <si>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</si>
  <si>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</si>
  <si>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</si>
  <si>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</si>
  <si>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</si>
  <si>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</si>
  <si>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</si>
  <si>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</si>
  <si>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</si>
  <si>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</si>
  <si>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</si>
  <si>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</si>
  <si>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</si>
  <si>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</si>
  <si>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</si>
  <si>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</si>
  <si>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</si>
  <si>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</si>
  <si>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</si>
  <si>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</si>
  <si>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</si>
  <si>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</si>
  <si>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</si>
  <si>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</si>
  <si>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</si>
  <si>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</si>
  <si>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</si>
  <si>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</si>
  <si>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</si>
  <si>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</si>
  <si>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</si>
  <si>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</si>
  <si>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</si>
  <si>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</si>
  <si>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</si>
  <si>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</si>
  <si>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</si>
  <si>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</si>
  <si>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</si>
  <si>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</si>
  <si>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</si>
  <si>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</si>
  <si>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</si>
  <si>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</si>
  <si>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</si>
  <si>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</si>
  <si>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</si>
  <si>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</si>
  <si>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</si>
  <si>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</si>
  <si>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</si>
  <si>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</si>
  <si>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</si>
  <si>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</si>
  <si>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</si>
  <si>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</si>
  <si>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</si>
  <si>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</si>
  <si>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</si>
  <si>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</si>
  <si>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</si>
  <si>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</si>
  <si>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</si>
  <si>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</si>
  <si>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</si>
  <si>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</si>
  <si>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</si>
  <si>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</si>
  <si>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</si>
  <si>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</si>
  <si>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</si>
  <si>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</si>
  <si>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</si>
  <si>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</si>
  <si>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</si>
  <si>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</si>
  <si>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</si>
  <si>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</si>
  <si>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</si>
  <si>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</si>
  <si>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</si>
  <si>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</si>
  <si>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</si>
  <si>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</si>
  <si>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</si>
  <si>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</si>
  <si>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</si>
  <si>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</si>
  <si>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</si>
  <si>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</si>
  <si>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</si>
  <si>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</si>
  <si>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</si>
  <si>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</si>
  <si>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</si>
  <si>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</si>
  <si>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</si>
  <si>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</si>
  <si>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</si>
  <si>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</si>
  <si>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</si>
  <si>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</si>
  <si>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</si>
  <si>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</si>
  <si>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</si>
  <si>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</si>
  <si>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</si>
  <si>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</si>
  <si>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</si>
  <si>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</si>
  <si>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</si>
  <si>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</si>
  <si>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</si>
  <si>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</si>
  <si>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</si>
  <si>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</si>
  <si>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</si>
  <si>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</si>
  <si>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</si>
  <si>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</si>
  <si>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</si>
  <si>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</si>
  <si>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</si>
  <si>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</si>
  <si>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</si>
  <si>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</si>
  <si>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</si>
  <si>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</si>
  <si>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</si>
  <si>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</si>
  <si>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</si>
  <si>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</si>
  <si>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</si>
  <si>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</si>
  <si>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</si>
  <si>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</si>
  <si>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</si>
  <si>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</si>
  <si>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</si>
  <si>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</si>
  <si>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</si>
  <si>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</si>
  <si>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</si>
  <si>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</si>
  <si>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</si>
  <si>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</si>
  <si>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</si>
  <si>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</si>
  <si>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</si>
  <si>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</si>
  <si>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</si>
  <si>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</si>
  <si>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</si>
  <si>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</si>
  <si>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</si>
  <si>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</si>
  <si>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</si>
  <si>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</si>
  <si>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</si>
  <si>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</si>
  <si>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</si>
  <si>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</si>
  <si>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</si>
  <si>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</si>
  <si>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</si>
  <si>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</si>
  <si>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</si>
  <si>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</si>
  <si>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</si>
  <si>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</si>
  <si>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</si>
  <si>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</si>
  <si>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</si>
  <si>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</si>
  <si>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</si>
  <si>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</si>
  <si>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</si>
  <si>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</si>
  <si>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</si>
  <si>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</si>
  <si>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</si>
  <si>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</si>
  <si>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</si>
  <si>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</si>
  <si>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</si>
  <si>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</si>
  <si>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</si>
  <si>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</si>
  <si>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</si>
  <si>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</si>
  <si>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</si>
  <si>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</si>
  <si>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</si>
  <si>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</si>
  <si>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</si>
  <si>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</si>
  <si>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</si>
  <si>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</si>
  <si>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</si>
  <si>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</si>
  <si>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</si>
  <si>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</si>
  <si>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</si>
  <si>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</si>
  <si>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</si>
  <si>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</si>
  <si>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</si>
  <si>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</si>
  <si>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</si>
  <si>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</si>
  <si>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</si>
  <si>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</si>
  <si>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</si>
  <si>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</si>
  <si>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</si>
  <si>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</si>
  <si>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</si>
  <si>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</si>
  <si>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</si>
  <si>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</si>
  <si>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</si>
  <si>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</si>
  <si>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</si>
  <si>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</si>
  <si>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</si>
  <si>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</si>
  <si>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</si>
  <si>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</si>
  <si>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</si>
  <si>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</si>
  <si>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</si>
  <si>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</si>
  <si>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</si>
  <si>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</si>
  <si>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</si>
  <si>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</si>
  <si>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</si>
  <si>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</si>
  <si>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</si>
  <si>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</si>
  <si>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</si>
  <si>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</si>
  <si>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</si>
  <si>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</si>
  <si>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</si>
  <si>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</si>
  <si>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</si>
  <si>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</si>
  <si>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</si>
  <si>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</si>
  <si>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</si>
  <si>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</si>
  <si>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</si>
  <si>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</si>
  <si>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</si>
  <si>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</si>
  <si>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</si>
  <si>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</si>
  <si>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</si>
  <si>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</si>
  <si>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</si>
  <si>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</si>
  <si>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</si>
  <si>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</si>
  <si>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</si>
  <si>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</si>
  <si>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</si>
  <si>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</si>
  <si>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</si>
  <si>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</si>
  <si>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</si>
  <si>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</si>
  <si>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</si>
  <si>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</si>
  <si>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</si>
  <si>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</si>
  <si>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</si>
  <si>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</si>
  <si>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</si>
  <si>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</si>
  <si>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</si>
  <si>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</si>
  <si>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</si>
  <si>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</si>
  <si>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</si>
  <si>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</si>
  <si>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</si>
  <si>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</si>
  <si>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</si>
  <si>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</si>
  <si>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</si>
  <si>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</si>
  <si>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</si>
  <si>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</si>
  <si>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</si>
  <si>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</si>
  <si>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</si>
  <si>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</si>
  <si>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</si>
  <si>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</si>
  <si>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</si>
  <si>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</si>
  <si>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</si>
  <si>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</si>
  <si>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</si>
  <si>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</si>
  <si>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</si>
  <si>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</si>
  <si>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</si>
  <si>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</si>
  <si>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</si>
  <si>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</si>
  <si>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</si>
  <si>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</si>
  <si>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</si>
  <si>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</si>
  <si>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</si>
  <si>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</si>
  <si>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</si>
  <si>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</si>
  <si>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</si>
  <si>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</si>
  <si>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</si>
  <si>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</si>
  <si>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</si>
  <si>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</si>
  <si>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</si>
  <si>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</si>
  <si>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</si>
  <si>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</si>
  <si>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</si>
  <si>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</si>
  <si>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</si>
  <si>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</si>
  <si>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</si>
  <si>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</si>
  <si>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</si>
  <si>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</si>
  <si>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</si>
  <si>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</si>
  <si>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</si>
  <si>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</si>
  <si>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</si>
  <si>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</si>
  <si>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</si>
  <si>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</si>
  <si>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</si>
  <si>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</si>
  <si>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</si>
  <si>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</si>
  <si>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</si>
  <si>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</si>
  <si>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</si>
  <si>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</si>
  <si>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</si>
  <si>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</si>
  <si>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</si>
  <si>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</si>
  <si>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</si>
  <si>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</si>
  <si>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</si>
  <si>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</si>
  <si>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</si>
  <si>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</si>
  <si>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</si>
  <si>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</si>
  <si>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</si>
  <si>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</si>
  <si>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</si>
  <si>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</si>
  <si>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</si>
  <si>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</si>
  <si>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</si>
  <si>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</si>
  <si>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</si>
  <si>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</si>
  <si>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</si>
  <si>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</si>
  <si>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</si>
  <si>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</si>
  <si>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</si>
  <si>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</si>
  <si>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</si>
  <si>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</si>
  <si>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</si>
  <si>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</si>
  <si>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</si>
  <si>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</si>
  <si>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</si>
  <si>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</si>
  <si>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</si>
  <si>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</si>
  <si>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</si>
  <si>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</si>
  <si>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</si>
  <si>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</si>
  <si>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</si>
  <si>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</si>
  <si>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</si>
  <si>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</si>
  <si>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</si>
  <si>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</si>
  <si>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</si>
  <si>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</si>
  <si>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</si>
  <si>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</si>
  <si>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</si>
  <si>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</si>
  <si>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</si>
  <si>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</si>
  <si>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</si>
  <si>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</si>
  <si>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</si>
  <si>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</si>
  <si>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</si>
  <si>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</si>
  <si>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</si>
  <si>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</si>
  <si>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</si>
  <si>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</si>
  <si>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</si>
  <si>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</si>
  <si>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</si>
  <si>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</si>
  <si>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</si>
  <si>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</si>
  <si>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</si>
  <si>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</si>
  <si>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</si>
  <si>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</si>
  <si>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</si>
  <si>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</si>
  <si>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</si>
  <si>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</si>
  <si>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</si>
  <si>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</si>
  <si>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</si>
  <si>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</si>
  <si>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</si>
  <si>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</si>
  <si>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</si>
  <si>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</si>
  <si>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</si>
  <si>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</si>
  <si>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</si>
  <si>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</si>
  <si>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</si>
  <si>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</si>
  <si>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</si>
  <si>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</si>
  <si>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</si>
  <si>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</si>
  <si>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</si>
  <si>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</si>
  <si>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</si>
  <si>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</si>
  <si>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</si>
  <si>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</si>
  <si>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</si>
  <si>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</si>
  <si>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</si>
  <si>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</si>
  <si>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</si>
  <si>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</si>
  <si>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</si>
  <si>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</si>
  <si>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</si>
  <si>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</si>
  <si>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</si>
  <si>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</si>
  <si>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</si>
  <si>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</si>
  <si>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</si>
  <si>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</si>
  <si>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</si>
  <si>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</si>
  <si>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</si>
  <si>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</si>
  <si>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</si>
  <si>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</si>
  <si>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</si>
  <si>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</si>
  <si>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</si>
  <si>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</si>
  <si>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</si>
  <si>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</si>
  <si>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</si>
  <si>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</si>
  <si>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</si>
  <si>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</si>
  <si>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</si>
  <si>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</si>
  <si>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</si>
  <si>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</si>
  <si>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</si>
  <si>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</si>
  <si>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</si>
  <si>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</si>
  <si>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</si>
  <si>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</si>
  <si>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</si>
  <si>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</si>
  <si>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</si>
  <si>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</si>
  <si>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</si>
  <si>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</si>
  <si>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</si>
  <si>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</si>
  <si>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</si>
  <si>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</si>
  <si>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</si>
  <si>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</si>
  <si>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</si>
  <si>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</si>
  <si>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</si>
  <si>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</si>
  <si>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</si>
  <si>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</si>
  <si>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</si>
  <si>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</si>
  <si>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</si>
  <si>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</si>
  <si>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</si>
  <si>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</si>
  <si>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</si>
  <si>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</si>
  <si>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</si>
  <si>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</si>
  <si>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</si>
  <si>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</si>
  <si>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</si>
  <si>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</si>
  <si>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</si>
  <si>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</si>
  <si>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</si>
  <si>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</si>
  <si>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</si>
  <si>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</si>
  <si>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</si>
  <si>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</si>
  <si>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</si>
  <si>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</si>
  <si>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</si>
  <si>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</si>
  <si>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</si>
  <si>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</si>
  <si>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</si>
  <si>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</si>
  <si>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</si>
  <si>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</si>
  <si>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</si>
  <si>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</si>
  <si>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</si>
  <si>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</si>
  <si>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</si>
  <si>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</si>
  <si>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</si>
  <si>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</si>
  <si>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</si>
  <si>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</si>
  <si>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</si>
  <si>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</si>
  <si>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</si>
  <si>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</si>
  <si>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</si>
  <si>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</si>
  <si>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</si>
  <si>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</si>
  <si>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</si>
  <si>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</si>
  <si>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</si>
  <si>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</si>
  <si>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</si>
  <si>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</si>
  <si>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</si>
  <si>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</si>
  <si>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</si>
  <si>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</si>
  <si>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</si>
  <si>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</si>
  <si>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</si>
  <si>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</si>
  <si>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</si>
  <si>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</si>
  <si>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</si>
  <si>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</si>
  <si>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</si>
  <si>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</si>
  <si>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</si>
  <si>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</si>
  <si>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</si>
  <si>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</si>
  <si>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</si>
  <si>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</si>
  <si>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</si>
  <si>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</si>
  <si>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</si>
  <si>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</si>
  <si>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</si>
  <si>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</si>
  <si>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</si>
  <si>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</si>
  <si>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</si>
  <si>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</si>
  <si>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</si>
  <si>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</si>
  <si>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</si>
  <si>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</si>
  <si>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</si>
  <si>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</si>
  <si>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</si>
  <si>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</si>
  <si>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</si>
  <si>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</si>
  <si>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</si>
  <si>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</si>
  <si>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</si>
  <si>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</si>
  <si>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</si>
  <si>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</si>
  <si>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</si>
  <si>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</si>
  <si>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</si>
  <si>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</si>
  <si>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</si>
  <si>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</si>
  <si>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</si>
  <si>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</si>
  <si>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</si>
  <si>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</si>
  <si>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</si>
  <si>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</si>
  <si>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</si>
  <si>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</si>
  <si>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</si>
  <si>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</si>
  <si>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</si>
  <si>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</si>
  <si>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</si>
  <si>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</si>
  <si>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</si>
  <si>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</si>
  <si>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</si>
  <si>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</si>
  <si>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</si>
  <si>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</si>
  <si>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</si>
  <si>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</si>
  <si>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</si>
  <si>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</si>
  <si>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</si>
  <si>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</si>
  <si>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</si>
  <si>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</si>
  <si>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</si>
  <si>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</si>
  <si>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</si>
  <si>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</si>
  <si>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</si>
  <si>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</si>
  <si>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</si>
  <si>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</si>
  <si>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</si>
  <si>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</si>
  <si>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</si>
  <si>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</si>
  <si>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</si>
  <si>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</si>
  <si>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</si>
  <si>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</si>
  <si>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</si>
  <si>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</si>
  <si>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</si>
  <si>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</si>
  <si>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</si>
  <si>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</si>
  <si>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</si>
  <si>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</si>
  <si>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</si>
  <si>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</si>
  <si>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</si>
  <si>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</si>
  <si>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</si>
  <si>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</si>
  <si>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</si>
  <si>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</si>
  <si>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</si>
  <si>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</si>
  <si>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</si>
  <si>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</si>
  <si>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</si>
  <si>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</si>
  <si>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</si>
  <si>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</si>
  <si>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</si>
  <si>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</si>
  <si>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</si>
  <si>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</si>
  <si>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</si>
  <si>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</si>
  <si>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</si>
  <si>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</si>
  <si>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</si>
  <si>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</si>
  <si>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</si>
  <si>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</si>
  <si>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</si>
  <si>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</si>
  <si>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</si>
  <si>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</si>
  <si>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</si>
  <si>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</si>
  <si>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</si>
  <si>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</si>
  <si>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</si>
  <si>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</si>
  <si>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</si>
  <si>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</si>
  <si>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</si>
  <si>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</si>
  <si>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</si>
  <si>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</si>
  <si>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</si>
  <si>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</si>
  <si>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</si>
  <si>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</si>
  <si>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</si>
  <si>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</si>
  <si>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</si>
  <si>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</si>
  <si>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</si>
  <si>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</si>
  <si>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</si>
  <si>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</si>
  <si>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</si>
  <si>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</si>
  <si>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</si>
  <si>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</si>
  <si>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</si>
  <si>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</si>
  <si>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</si>
  <si>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</si>
  <si>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</si>
  <si>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</si>
  <si>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</si>
  <si>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</si>
  <si>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</si>
  <si>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</si>
  <si>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</si>
  <si>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</si>
  <si>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</si>
  <si>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</si>
  <si>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</si>
  <si>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</si>
  <si>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</si>
  <si>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</si>
  <si>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</si>
  <si>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</si>
  <si>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</si>
  <si>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</si>
  <si>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</si>
  <si>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</si>
  <si>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</si>
  <si>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</si>
  <si>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</si>
  <si>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</si>
  <si>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</si>
  <si>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</si>
  <si>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</si>
  <si>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</si>
  <si>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</si>
  <si>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</si>
  <si>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</si>
  <si>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</si>
  <si>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</si>
  <si>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</si>
  <si>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</si>
  <si>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</si>
  <si>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</si>
  <si>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</si>
  <si>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</si>
  <si>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</si>
  <si>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</si>
  <si>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</si>
  <si>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</si>
  <si>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</si>
  <si>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</si>
  <si>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</si>
  <si>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</si>
  <si>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</si>
  <si>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</si>
  <si>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</si>
  <si>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</si>
  <si>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</si>
  <si>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</si>
  <si>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</si>
  <si>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</si>
  <si>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</si>
  <si>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</si>
  <si>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</si>
  <si>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</si>
  <si>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</si>
  <si>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</si>
  <si>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</si>
  <si>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</si>
  <si>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</si>
  <si>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</si>
  <si>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</si>
  <si>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</si>
  <si>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</si>
  <si>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</si>
  <si>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</si>
  <si>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</si>
  <si>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</si>
  <si>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</si>
  <si>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</si>
  <si>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</si>
  <si>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</si>
  <si>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</si>
  <si>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</si>
  <si>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</si>
  <si>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</si>
  <si>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</si>
  <si>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</si>
  <si>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</si>
  <si>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</si>
  <si>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</si>
  <si>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</si>
  <si>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</si>
  <si>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</si>
  <si>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</si>
  <si>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</si>
  <si>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</si>
  <si>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</si>
  <si>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</si>
  <si>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</si>
  <si>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</si>
  <si>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</si>
  <si>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</si>
  <si>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</si>
  <si>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</si>
  <si>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</si>
  <si>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</si>
  <si>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</si>
  <si>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</si>
  <si>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</si>
  <si>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</si>
  <si>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</si>
  <si>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</si>
  <si>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</si>
  <si>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</si>
  <si>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</si>
  <si>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</si>
  <si>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</si>
  <si>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</si>
  <si>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</si>
  <si>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</si>
  <si>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</si>
  <si>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</si>
  <si>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</si>
  <si>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</si>
  <si>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</si>
  <si>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</si>
  <si>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</si>
  <si>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</si>
  <si>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</si>
  <si>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</si>
  <si>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</si>
  <si>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</si>
  <si>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</si>
  <si>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</si>
  <si>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</si>
  <si>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</si>
  <si>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</si>
  <si>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</si>
  <si>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</si>
  <si>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</si>
  <si>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</si>
  <si>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</si>
  <si>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</si>
  <si>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</si>
  <si>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</si>
  <si>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</si>
  <si>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</si>
  <si>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</si>
  <si>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</si>
  <si>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</si>
  <si>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</si>
  <si>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</si>
  <si>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</si>
  <si>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</si>
  <si>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</si>
  <si>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</si>
  <si>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</si>
  <si>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</si>
  <si>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</si>
  <si>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</si>
  <si>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</si>
  <si>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</si>
  <si>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</si>
  <si>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</si>
  <si>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</si>
  <si>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</si>
  <si>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</si>
  <si>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</si>
  <si>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</si>
  <si>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</si>
  <si>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</si>
  <si>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</si>
  <si>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</si>
  <si>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</si>
  <si>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</si>
  <si>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</si>
  <si>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</si>
  <si>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</si>
  <si>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</si>
  <si>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</si>
  <si>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</si>
  <si>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</si>
  <si>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</si>
  <si>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</si>
  <si>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</si>
  <si>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</si>
  <si>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</si>
  <si>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</si>
  <si>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</si>
  <si>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</si>
  <si>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</si>
  <si>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</si>
  <si>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</si>
  <si>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</si>
  <si>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</si>
  <si>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</si>
  <si>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</si>
  <si>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</si>
  <si>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</si>
  <si>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</si>
  <si>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</si>
  <si>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</si>
  <si>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</si>
  <si>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</si>
  <si>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</si>
  <si>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</si>
  <si>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</si>
  <si>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</si>
  <si>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</si>
  <si>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</si>
  <si>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</si>
  <si>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</si>
  <si>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</si>
  <si>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</si>
  <si>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</si>
  <si>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</si>
  <si>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</si>
  <si>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</si>
  <si>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</si>
  <si>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</si>
  <si>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</si>
  <si>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</si>
  <si>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</si>
  <si>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</si>
  <si>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</si>
  <si>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</si>
  <si>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</si>
  <si>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</si>
  <si>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</si>
  <si>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</si>
  <si>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</si>
  <si>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</si>
  <si>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</si>
  <si>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</si>
  <si>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</si>
  <si>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</si>
  <si>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</si>
  <si>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</si>
  <si>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</si>
  <si>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</si>
  <si>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</si>
  <si>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</si>
  <si>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</si>
  <si>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</si>
  <si>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</si>
  <si>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</si>
  <si>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</si>
  <si>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</si>
  <si>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</si>
  <si>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</si>
  <si>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</si>
  <si>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</si>
  <si>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</si>
  <si>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</si>
  <si>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</si>
  <si>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</si>
  <si>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</si>
  <si>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</si>
  <si>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</si>
  <si>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</si>
  <si>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</si>
  <si>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</si>
  <si>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</si>
  <si>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</si>
  <si>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</si>
  <si>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</si>
  <si>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</si>
  <si>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</si>
  <si>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</si>
  <si>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</si>
  <si>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</si>
  <si>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</si>
  <si>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</si>
  <si>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</si>
  <si>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</si>
  <si>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</si>
  <si>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</si>
  <si>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</si>
  <si>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</si>
  <si>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</si>
  <si>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</si>
  <si>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</si>
  <si>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</si>
  <si>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</si>
  <si>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</si>
  <si>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</si>
  <si>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</si>
  <si>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</si>
  <si>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</si>
  <si>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</si>
  <si>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</si>
  <si>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</si>
  <si>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</si>
  <si>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</si>
  <si>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</si>
  <si>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</si>
  <si>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</si>
  <si>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</si>
  <si>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</si>
  <si>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</si>
  <si>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</si>
  <si>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</si>
  <si>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</si>
  <si>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</si>
  <si>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</si>
  <si>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</si>
  <si>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</si>
  <si>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</si>
  <si>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</si>
  <si>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</si>
  <si>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</si>
  <si>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</si>
  <si>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</si>
  <si>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</si>
  <si>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</si>
  <si>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</si>
  <si>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</si>
  <si>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</si>
  <si>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</si>
  <si>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</si>
  <si>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</si>
  <si>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</si>
  <si>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</si>
  <si>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</si>
  <si>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</si>
  <si>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</si>
  <si>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</si>
  <si>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</si>
  <si>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</si>
  <si>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</si>
  <si>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</si>
  <si>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</si>
  <si>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</si>
  <si>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</si>
  <si>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</si>
  <si>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</si>
  <si>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</si>
  <si>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</si>
  <si>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</si>
  <si>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</si>
  <si>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</si>
  <si>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</si>
  <si>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</si>
  <si>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</si>
  <si>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</si>
  <si>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</si>
  <si>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</si>
  <si>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</si>
  <si>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</si>
  <si>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</si>
  <si>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</si>
  <si>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</si>
  <si>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</si>
  <si>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</si>
  <si>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</si>
  <si>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</si>
  <si>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</si>
  <si>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</si>
  <si>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</si>
  <si>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</si>
  <si>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</si>
  <si>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</si>
  <si>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</si>
  <si>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</si>
  <si>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</si>
  <si>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</si>
  <si>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</si>
  <si>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</si>
  <si>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</si>
  <si>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</si>
  <si>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</si>
  <si>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</si>
  <si>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</si>
  <si>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</si>
  <si>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</si>
  <si>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</si>
  <si>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</si>
  <si>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</si>
  <si>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</si>
  <si>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</si>
  <si>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</si>
  <si>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</si>
  <si>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</si>
  <si>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</si>
  <si>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</si>
  <si>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</si>
  <si>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</si>
  <si>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</si>
  <si>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</si>
  <si>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</si>
  <si>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</si>
  <si>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</si>
  <si>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</si>
  <si>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</si>
  <si>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</si>
  <si>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</si>
  <si>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</si>
  <si>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</si>
  <si>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</si>
  <si>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</si>
  <si>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</si>
  <si>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</si>
  <si>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</si>
  <si>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</si>
  <si>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</si>
  <si>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</si>
  <si>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</si>
  <si>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</si>
  <si>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</si>
  <si>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</si>
  <si>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</si>
  <si>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</si>
  <si>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</si>
  <si>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</si>
  <si>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</si>
  <si>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</si>
  <si>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</si>
  <si>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</si>
  <si>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</si>
  <si>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</si>
  <si>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</si>
  <si>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</si>
  <si>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</si>
  <si>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</si>
  <si>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</si>
  <si>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</si>
  <si>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</si>
  <si>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</si>
  <si>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</si>
  <si>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</si>
  <si>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</si>
  <si>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</si>
  <si>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</si>
  <si>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</si>
  <si>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</si>
  <si>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</si>
  <si>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</si>
  <si>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</si>
  <si>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</si>
  <si>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</si>
  <si>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</si>
  <si>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</si>
  <si>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</si>
  <si>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</si>
  <si>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</si>
  <si>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</si>
  <si>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</si>
  <si>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</si>
  <si>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</si>
  <si>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</si>
  <si>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</si>
  <si>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</si>
  <si>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</si>
  <si>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</si>
  <si>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</si>
  <si>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</si>
  <si>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</si>
  <si>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</si>
  <si>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</si>
  <si>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</si>
  <si>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</si>
  <si>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</si>
  <si>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</si>
  <si>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</si>
  <si>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</si>
  <si>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</si>
  <si>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</si>
  <si>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</si>
  <si>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</si>
  <si>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</si>
  <si>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</si>
  <si>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</si>
  <si>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</si>
  <si>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</si>
  <si>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</si>
  <si>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</si>
  <si>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</si>
  <si>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</si>
  <si>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</si>
  <si>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</si>
  <si>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</si>
  <si>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</si>
  <si>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</si>
  <si>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</si>
  <si>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</si>
  <si>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</si>
  <si>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</si>
  <si>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</si>
  <si>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</si>
  <si>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</si>
  <si>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</si>
  <si>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</si>
  <si>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</si>
  <si>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</si>
  <si>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</si>
  <si>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</si>
  <si>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</si>
  <si>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</si>
  <si>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</si>
  <si>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</si>
  <si>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</si>
  <si>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</si>
  <si>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</si>
  <si>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</si>
  <si>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</si>
  <si>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</si>
  <si>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</si>
  <si>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</si>
  <si>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</si>
  <si>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</si>
  <si>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</si>
  <si>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</si>
  <si>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</si>
  <si>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</si>
  <si>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</si>
  <si>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</si>
  <si>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</si>
  <si>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</si>
  <si>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</si>
  <si>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</si>
  <si>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</si>
  <si>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</si>
  <si>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</si>
  <si>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</si>
  <si>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</si>
  <si>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</si>
  <si>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</si>
  <si>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</si>
  <si>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</si>
  <si>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</si>
  <si>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</si>
  <si>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</si>
  <si>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</si>
  <si>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</si>
  <si>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</si>
  <si>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</si>
  <si>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</si>
  <si>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</si>
  <si>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</si>
  <si>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</si>
  <si>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</si>
  <si>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</si>
  <si>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</si>
  <si>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</si>
  <si>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</si>
  <si>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</si>
  <si>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</si>
  <si>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</si>
  <si>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</si>
  <si>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</si>
  <si>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</si>
  <si>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</si>
  <si>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</si>
  <si>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</si>
  <si>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</si>
  <si>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</si>
  <si>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</si>
  <si>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</si>
  <si>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</si>
  <si>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</si>
  <si>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</si>
  <si>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</si>
  <si>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</si>
  <si>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</si>
  <si>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</si>
  <si>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</si>
  <si>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</si>
  <si>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</si>
  <si>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</si>
  <si>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</si>
  <si>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</si>
  <si>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</si>
  <si>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</si>
  <si>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</si>
  <si>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</si>
  <si>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</si>
  <si>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</si>
  <si>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</si>
  <si>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</si>
  <si>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</si>
  <si>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</si>
  <si>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</si>
  <si>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</si>
  <si>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</si>
  <si>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</si>
  <si>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</si>
  <si>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</si>
  <si>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</si>
  <si>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</si>
  <si>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</si>
  <si>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</si>
  <si>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</si>
  <si>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</si>
  <si>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</si>
  <si>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</si>
  <si>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</si>
  <si>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</si>
  <si>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</si>
  <si>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</si>
  <si>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</si>
  <si>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</si>
  <si>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</si>
  <si>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</si>
  <si>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</si>
  <si>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</si>
  <si>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</si>
  <si>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</si>
  <si>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</si>
  <si>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</si>
  <si>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</si>
  <si>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</si>
  <si>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</si>
  <si>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</si>
  <si>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</si>
  <si>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</si>
  <si>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</si>
  <si>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</si>
  <si>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</si>
  <si>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</si>
  <si>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</si>
  <si>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</si>
  <si>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</si>
  <si>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</si>
  <si>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</si>
  <si>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</si>
  <si>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</si>
  <si>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</si>
  <si>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</si>
  <si>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</si>
  <si>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</si>
  <si>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</si>
  <si>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</si>
  <si>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</si>
  <si>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</si>
  <si>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</si>
  <si>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</si>
  <si>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</si>
  <si>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</si>
  <si>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</si>
  <si>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</si>
  <si>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</si>
  <si>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</si>
  <si>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</si>
  <si>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</si>
  <si>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</si>
  <si>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</si>
  <si>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</si>
  <si>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</si>
  <si>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</si>
  <si>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</si>
  <si>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</si>
  <si>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</si>
  <si>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</si>
  <si>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</si>
  <si>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</si>
  <si>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</si>
  <si>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</si>
  <si>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</si>
  <si>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</si>
  <si>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</si>
  <si>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</si>
  <si>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</si>
  <si>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</si>
  <si>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</si>
  <si>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</si>
  <si>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</si>
  <si>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</si>
  <si>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</si>
  <si>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</si>
  <si>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</si>
  <si>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</si>
  <si>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</si>
  <si>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</si>
  <si>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</si>
  <si>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</si>
  <si>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</si>
  <si>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</si>
  <si>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</si>
  <si>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</si>
  <si>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</si>
  <si>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</si>
  <si>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</si>
  <si>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</si>
  <si>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</si>
  <si>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</si>
  <si>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</si>
  <si>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</si>
  <si>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</si>
  <si>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</si>
  <si>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</si>
  <si>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</si>
  <si>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</si>
  <si>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</si>
  <si>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</si>
  <si>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</si>
  <si>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</si>
  <si>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</si>
  <si>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</si>
  <si>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</si>
  <si>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</si>
  <si>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</si>
  <si>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</si>
  <si>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</si>
  <si>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</si>
  <si>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</si>
  <si>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</si>
  <si>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</si>
  <si>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</si>
  <si>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</si>
  <si>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</si>
  <si>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</si>
  <si>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</si>
  <si>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</si>
  <si>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</si>
  <si>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</si>
  <si>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</si>
  <si>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</si>
  <si>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</si>
  <si>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</si>
  <si>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</si>
  <si>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</si>
  <si>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</si>
  <si>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</si>
  <si>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</si>
  <si>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</si>
  <si>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</si>
  <si>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</si>
  <si>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</si>
  <si>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</si>
  <si>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</si>
  <si>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</si>
  <si>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</si>
  <si>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</si>
  <si>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</si>
  <si>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</si>
  <si>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</si>
  <si>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</si>
  <si>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</si>
  <si>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</si>
  <si>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</si>
  <si>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</si>
  <si>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</si>
  <si>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</si>
  <si>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</si>
  <si>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</si>
  <si>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</si>
  <si>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</si>
  <si>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</si>
  <si>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</si>
  <si>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</si>
  <si>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</si>
  <si>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</si>
  <si>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</si>
  <si>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</si>
  <si>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</si>
  <si>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</si>
  <si>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</si>
  <si>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</si>
  <si>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</si>
  <si>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</si>
  <si>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</si>
  <si>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</si>
  <si>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</si>
  <si>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</si>
  <si>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</si>
  <si>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</si>
  <si>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</si>
  <si>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</si>
  <si>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</si>
  <si>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</si>
  <si>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</si>
  <si>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</si>
  <si>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</si>
  <si>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</si>
  <si>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</si>
  <si>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</si>
  <si>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</si>
  <si>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</si>
  <si>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</si>
  <si>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</si>
  <si>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</si>
  <si>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</si>
  <si>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</si>
  <si>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</si>
  <si>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</si>
  <si>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</si>
  <si>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</si>
  <si>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</si>
  <si>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</si>
  <si>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</si>
  <si>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</si>
  <si>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</si>
  <si>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</si>
  <si>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</si>
  <si>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</si>
  <si>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</si>
  <si>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</si>
  <si>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</si>
  <si>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</si>
  <si>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</si>
  <si>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</si>
  <si>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</si>
  <si>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</si>
  <si>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</si>
  <si>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</si>
  <si>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</si>
  <si>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</si>
  <si>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</si>
  <si>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</si>
  <si>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</si>
  <si>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</si>
  <si>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</si>
  <si>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</si>
  <si>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</si>
  <si>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</si>
  <si>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</si>
  <si>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</si>
  <si>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</si>
  <si>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</si>
  <si>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</si>
  <si>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</si>
  <si>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</si>
  <si>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</si>
  <si>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</si>
  <si>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</si>
  <si>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</si>
  <si>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</si>
  <si>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</si>
  <si>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</si>
  <si>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</si>
  <si>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</si>
  <si>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</si>
  <si>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</si>
  <si>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</si>
  <si>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</si>
  <si>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</si>
  <si>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</si>
  <si>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</si>
  <si>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</si>
  <si>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</si>
  <si>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</si>
  <si>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</si>
  <si>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</si>
  <si>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</si>
  <si>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</si>
  <si>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</si>
  <si>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</si>
  <si>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</si>
  <si>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</si>
  <si>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</si>
  <si>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</si>
  <si>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</si>
  <si>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</si>
  <si>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</si>
  <si>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</si>
  <si>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</si>
  <si>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</si>
  <si>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</si>
  <si>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</si>
  <si>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</si>
  <si>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</si>
  <si>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</si>
  <si>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</si>
  <si>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</si>
  <si>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</si>
  <si>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</si>
  <si>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</si>
  <si>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</si>
  <si>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</si>
  <si>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</si>
  <si>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</si>
  <si>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</si>
  <si>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</si>
  <si>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</si>
  <si>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</si>
  <si>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</si>
  <si>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</si>
  <si>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</si>
  <si>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</si>
  <si>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</si>
  <si>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</si>
  <si>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</si>
  <si>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</si>
  <si>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</si>
  <si>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</si>
  <si>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</si>
  <si>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</si>
  <si>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</si>
  <si>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</si>
  <si>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</si>
  <si>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</si>
  <si>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</si>
  <si>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</si>
  <si>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</si>
  <si>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</si>
  <si>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</si>
  <si>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</si>
  <si>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</si>
  <si>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</si>
  <si>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</si>
  <si>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</si>
  <si>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</si>
  <si>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</si>
  <si>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</si>
  <si>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</si>
  <si>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</si>
  <si>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</si>
  <si>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</si>
  <si>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</si>
  <si>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</si>
  <si>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</si>
  <si>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</si>
  <si>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</si>
  <si>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</si>
  <si>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</si>
  <si>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</si>
  <si>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</si>
  <si>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</si>
  <si>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</si>
  <si>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</si>
  <si>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</si>
  <si>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</si>
  <si>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</si>
  <si>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</si>
  <si>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</si>
  <si>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</si>
  <si>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</si>
  <si>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</si>
  <si>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</si>
  <si>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</si>
  <si>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</si>
  <si>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</si>
  <si>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</si>
  <si>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</si>
  <si>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</si>
  <si>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</si>
  <si>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</si>
  <si>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</si>
  <si>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</si>
  <si>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</si>
  <si>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</si>
  <si>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</si>
  <si>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</si>
  <si>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</si>
  <si>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</si>
  <si>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</si>
  <si>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</si>
  <si>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</si>
  <si>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</si>
  <si>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</si>
  <si>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</si>
  <si>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</si>
  <si>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</si>
  <si>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</si>
  <si>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</si>
  <si>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</si>
  <si>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</si>
  <si>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</si>
  <si>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</si>
  <si>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</si>
  <si>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</si>
  <si>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</si>
  <si>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</si>
  <si>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</si>
  <si>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</si>
  <si>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</si>
  <si>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</si>
  <si>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</si>
  <si>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</si>
  <si>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</si>
  <si>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</si>
  <si>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</si>
  <si>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</si>
  <si>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</si>
  <si>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</si>
  <si>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</si>
  <si>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</si>
  <si>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</si>
  <si>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</si>
  <si>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</si>
  <si>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</si>
  <si>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</si>
  <si>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</si>
  <si>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</si>
  <si>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</si>
  <si>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</si>
  <si>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</si>
  <si>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</si>
  <si>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</si>
  <si>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</si>
  <si>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</si>
  <si>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</si>
  <si>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</si>
  <si>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</si>
  <si>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</si>
  <si>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</si>
  <si>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</si>
  <si>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</si>
  <si>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</si>
  <si>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</si>
  <si>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</si>
  <si>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</si>
  <si>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</si>
  <si>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</si>
  <si>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</si>
  <si>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</si>
  <si>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</si>
  <si>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</si>
  <si>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</si>
  <si>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</si>
  <si>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</si>
  <si>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</si>
  <si>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</si>
  <si>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</si>
  <si>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</si>
  <si>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</si>
  <si>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</si>
  <si>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</si>
  <si>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</si>
  <si>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</si>
  <si>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</si>
  <si>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</si>
  <si>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</si>
  <si>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</si>
  <si>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</si>
  <si>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</si>
  <si>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</si>
  <si>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</si>
  <si>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</si>
  <si>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</si>
  <si>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</si>
  <si>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</si>
  <si>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</si>
  <si>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</si>
  <si>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</si>
  <si>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</si>
  <si>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</si>
  <si>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</si>
  <si>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</si>
  <si>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</si>
  <si>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</si>
  <si>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</si>
  <si>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</si>
  <si>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</si>
  <si>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</si>
  <si>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</si>
  <si>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</si>
  <si>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</si>
  <si>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</si>
  <si>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</si>
  <si>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</si>
  <si>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</si>
  <si>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</si>
  <si>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</si>
  <si>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</si>
  <si>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</si>
  <si>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</si>
  <si>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</si>
  <si>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</si>
  <si>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</si>
  <si>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</si>
  <si>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</si>
  <si>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</si>
  <si>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</si>
  <si>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</si>
  <si>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</si>
  <si>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</si>
  <si>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</si>
  <si>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</si>
  <si>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</si>
  <si>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</si>
  <si>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</si>
  <si>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</si>
  <si>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</si>
  <si>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</si>
  <si>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</si>
  <si>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</si>
  <si>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</si>
  <si>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</si>
  <si>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</si>
  <si>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</si>
  <si>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</si>
  <si>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</si>
  <si>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</si>
  <si>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</si>
  <si>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</si>
  <si>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</si>
  <si>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</si>
  <si>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</si>
  <si>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</si>
  <si>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</si>
  <si>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</si>
  <si>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</si>
  <si>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</si>
  <si>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</si>
  <si>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</si>
  <si>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</si>
  <si>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</si>
  <si>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</si>
  <si>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</si>
  <si>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</si>
  <si>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</si>
  <si>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</si>
  <si>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</si>
  <si>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</si>
  <si>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</si>
  <si>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</si>
  <si>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</si>
  <si>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</si>
  <si>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</si>
  <si>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</si>
  <si>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</si>
  <si>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</si>
  <si>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</si>
  <si>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</si>
  <si>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</si>
  <si>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</si>
  <si>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</si>
  <si>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</si>
  <si>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</si>
  <si>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</si>
  <si>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</si>
  <si>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</si>
  <si>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</si>
  <si>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</si>
  <si>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</si>
  <si>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</si>
  <si>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</si>
  <si>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</si>
  <si>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</si>
  <si>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</si>
  <si>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</si>
  <si>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</si>
  <si>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</si>
  <si>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</si>
  <si>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</si>
  <si>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</si>
  <si>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</si>
  <si>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</si>
  <si>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</si>
  <si>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</si>
  <si>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</si>
  <si>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</si>
  <si>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</si>
  <si>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</si>
  <si>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</si>
  <si>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</si>
  <si>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</si>
  <si>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</si>
  <si>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</si>
  <si>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</si>
  <si>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</si>
  <si>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</si>
  <si>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</si>
  <si>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</si>
  <si>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</si>
  <si>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</si>
  <si>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</si>
  <si>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</si>
  <si>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</si>
  <si>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</si>
  <si>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</si>
  <si>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</si>
  <si>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</si>
  <si>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</si>
  <si>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</si>
  <si>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</si>
  <si>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</si>
  <si>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</si>
  <si>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</si>
  <si>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</si>
  <si>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</si>
  <si>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</si>
  <si>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</si>
  <si>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</si>
  <si>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</si>
  <si>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</si>
  <si>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</si>
  <si>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</si>
  <si>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</si>
  <si>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</si>
  <si>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</si>
  <si>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</si>
  <si>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</si>
  <si>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</si>
  <si>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</si>
  <si>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</si>
  <si>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</si>
  <si>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</si>
  <si>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</si>
  <si>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</si>
  <si>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</si>
  <si>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</si>
  <si>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</si>
  <si>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</si>
  <si>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</si>
  <si>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</si>
  <si>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</si>
  <si>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</si>
  <si>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</si>
  <si>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</si>
  <si>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</si>
  <si>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</si>
  <si>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</si>
  <si>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</si>
  <si>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</si>
  <si>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</si>
  <si>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</si>
  <si>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</si>
  <si>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</si>
  <si>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</si>
  <si>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</si>
  <si>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</si>
  <si>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</si>
  <si>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</si>
  <si>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</si>
  <si>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</si>
  <si>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</si>
  <si>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</si>
  <si>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</si>
  <si>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</si>
  <si>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</si>
  <si>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</si>
  <si>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</si>
  <si>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</si>
  <si>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</si>
  <si>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</si>
  <si>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</si>
  <si>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</si>
  <si>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</si>
  <si>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</si>
  <si>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</si>
  <si>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</si>
  <si>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</si>
  <si>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</si>
  <si>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</si>
  <si>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</si>
  <si>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</si>
  <si>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</si>
  <si>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</si>
  <si>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</si>
  <si>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</si>
  <si>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</si>
  <si>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</si>
  <si>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</si>
  <si>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</si>
  <si>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</si>
  <si>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</si>
  <si>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</si>
  <si>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</si>
  <si>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</si>
  <si>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</si>
  <si>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</si>
  <si>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</si>
  <si>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</si>
  <si>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</si>
  <si>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</si>
  <si>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</si>
  <si>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</si>
  <si>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</si>
  <si>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</si>
  <si>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</si>
  <si>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</si>
  <si>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</si>
  <si>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</si>
  <si>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</si>
  <si>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</si>
  <si>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</si>
  <si>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</si>
  <si>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</si>
  <si>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</si>
  <si>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</si>
  <si>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</si>
  <si>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</si>
  <si>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</si>
  <si>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</si>
  <si>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</si>
  <si>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</si>
  <si>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</si>
  <si>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</si>
  <si>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</si>
  <si>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</si>
  <si>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</si>
  <si>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</si>
  <si>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</si>
  <si>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</si>
  <si>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</si>
  <si>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</si>
  <si>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</si>
  <si>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</si>
  <si>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</si>
  <si>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</si>
  <si>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</si>
  <si>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</si>
  <si>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</si>
  <si>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</si>
  <si>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</si>
  <si>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</si>
  <si>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</si>
  <si>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</si>
  <si>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</si>
  <si>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</si>
  <si>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</si>
  <si>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</si>
  <si>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</si>
  <si>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</si>
  <si>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</si>
  <si>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</si>
  <si>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</si>
  <si>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</si>
  <si>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</si>
  <si>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</si>
  <si>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</si>
  <si>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</si>
  <si>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</si>
  <si>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</si>
  <si>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</si>
  <si>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</si>
  <si>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</si>
  <si>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</si>
  <si>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</si>
  <si>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</si>
  <si>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</si>
  <si>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</si>
  <si>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</si>
  <si>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</si>
  <si>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</si>
  <si>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</si>
  <si>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</si>
  <si>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</si>
  <si>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</si>
  <si>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</si>
  <si>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</si>
  <si>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</si>
  <si>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</si>
  <si>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</si>
  <si>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</si>
  <si>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</si>
  <si>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</si>
  <si>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</si>
  <si>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</si>
  <si>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</si>
  <si>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</si>
  <si>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</si>
  <si>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</si>
  <si>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</si>
  <si>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</si>
  <si>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</si>
  <si>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</si>
  <si>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</si>
  <si>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</si>
  <si>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</si>
  <si>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</si>
  <si>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</si>
  <si>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</si>
  <si>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</si>
  <si>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</si>
  <si>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</si>
  <si>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</si>
  <si>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</si>
  <si>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</si>
  <si>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</si>
  <si>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</si>
  <si>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</si>
  <si>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</si>
  <si>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</si>
  <si>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</si>
  <si>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</si>
  <si>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</si>
  <si>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</si>
  <si>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</si>
  <si>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</si>
  <si>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</si>
  <si>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</si>
  <si>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</si>
  <si>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</si>
  <si>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</si>
  <si>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</si>
  <si>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</si>
  <si>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</si>
  <si>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</si>
  <si>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</si>
  <si>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</si>
  <si>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</si>
  <si>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</si>
  <si>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</si>
  <si>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</si>
  <si>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</si>
  <si>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</si>
  <si>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</si>
  <si>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</si>
  <si>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</si>
  <si>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</si>
  <si>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</si>
  <si>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</si>
  <si>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</si>
  <si>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</si>
  <si>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</si>
  <si>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</si>
  <si>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</si>
  <si>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</si>
  <si>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</si>
  <si>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</si>
  <si>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</si>
  <si>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</si>
  <si>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</si>
  <si>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</si>
  <si>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</si>
  <si>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</si>
  <si>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</si>
  <si>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</si>
  <si>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</si>
  <si>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</si>
  <si>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</si>
  <si>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</si>
  <si>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</si>
  <si>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</si>
  <si>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</si>
  <si>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</si>
  <si>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</si>
  <si>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</si>
  <si>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</si>
  <si>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</si>
  <si>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</si>
  <si>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</si>
  <si>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</si>
  <si>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</si>
  <si>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</si>
  <si>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</si>
  <si>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</si>
  <si>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</si>
  <si>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</si>
  <si>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</si>
  <si>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</si>
  <si>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</si>
  <si>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</si>
  <si>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</si>
  <si>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</si>
  <si>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</si>
  <si>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</si>
  <si>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</si>
  <si>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</si>
  <si>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</si>
  <si>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</si>
  <si>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</si>
  <si>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</si>
  <si>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</si>
  <si>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</si>
  <si>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</si>
  <si>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</si>
  <si>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</si>
  <si>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</si>
  <si>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</si>
  <si>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</si>
  <si>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</si>
  <si>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</si>
  <si>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</si>
  <si>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</si>
  <si>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</si>
  <si>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</si>
  <si>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</si>
  <si>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</si>
  <si>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</si>
  <si>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</si>
  <si>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</si>
  <si>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</si>
  <si>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</si>
  <si>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</si>
  <si>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</si>
  <si>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</si>
  <si>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</si>
  <si>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</si>
  <si>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</si>
  <si>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</si>
  <si>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</si>
  <si>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</si>
  <si>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</si>
  <si>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</si>
  <si>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</si>
  <si>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</si>
  <si>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</si>
  <si>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</si>
  <si>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</si>
  <si>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</si>
  <si>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</si>
  <si>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</si>
  <si>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</si>
  <si>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</si>
  <si>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</si>
  <si>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</si>
  <si>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</si>
  <si>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</si>
  <si>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</si>
  <si>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</si>
  <si>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</si>
  <si>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</si>
  <si>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</si>
  <si>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</si>
  <si>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</si>
  <si>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</si>
  <si>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</si>
  <si>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</si>
  <si>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</si>
  <si>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</si>
  <si>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</si>
  <si>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</si>
  <si>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</si>
  <si>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</si>
  <si>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</si>
  <si>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</si>
  <si>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</si>
  <si>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</si>
  <si>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</si>
  <si>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</si>
  <si>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</si>
  <si>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</si>
  <si>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</si>
  <si>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</si>
  <si>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</si>
  <si>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</si>
  <si>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</si>
  <si>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</si>
  <si>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</si>
  <si>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</si>
  <si>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</si>
  <si>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</si>
  <si>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</si>
  <si>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</si>
  <si>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</si>
  <si>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</si>
  <si>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</si>
  <si>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</si>
  <si>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</si>
  <si>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</si>
  <si>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</si>
  <si>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</si>
  <si>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</si>
  <si>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</si>
  <si>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</si>
  <si>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</si>
  <si>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</si>
  <si>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</si>
  <si>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</si>
  <si>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</si>
  <si>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</si>
  <si>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</si>
  <si>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</si>
  <si>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</si>
  <si>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</si>
  <si>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</si>
  <si>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</si>
  <si>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</si>
  <si>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</si>
  <si>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</si>
  <si>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</si>
  <si>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</si>
  <si>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</si>
  <si>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</si>
  <si>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</si>
  <si>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</si>
  <si>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</si>
  <si>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</si>
  <si>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</si>
  <si>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</si>
  <si>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</si>
  <si>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</si>
  <si>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</si>
  <si>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</si>
  <si>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</si>
  <si>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</si>
  <si>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</si>
  <si>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</si>
  <si>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</si>
  <si>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</si>
  <si>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</si>
  <si>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</si>
  <si>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</si>
  <si>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</si>
  <si>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</si>
  <si>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</si>
  <si>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</si>
  <si>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</si>
  <si>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</si>
  <si>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</si>
  <si>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</si>
  <si>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</si>
  <si>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</si>
  <si>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</si>
  <si>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</si>
  <si>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</si>
  <si>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</si>
  <si>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</si>
  <si>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</si>
  <si>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</si>
  <si>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</si>
  <si>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</si>
  <si>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</si>
  <si>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</si>
  <si>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</si>
  <si>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</si>
  <si>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</si>
  <si>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</si>
  <si>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</si>
  <si>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</si>
  <si>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</si>
  <si>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</si>
  <si>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</si>
  <si>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</si>
  <si>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</si>
  <si>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</si>
  <si>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</si>
  <si>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</si>
  <si>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</si>
  <si>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</si>
  <si>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</si>
  <si>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</si>
  <si>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</si>
  <si>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</si>
  <si>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</si>
  <si>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</si>
  <si>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</si>
  <si>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</si>
  <si>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</si>
  <si>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</si>
  <si>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</si>
  <si>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</si>
  <si>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</si>
  <si>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</si>
  <si>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</si>
  <si>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</si>
  <si>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</si>
  <si>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</si>
  <si>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</si>
  <si>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</si>
  <si>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</si>
  <si>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</si>
  <si>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</si>
  <si>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</si>
  <si>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</si>
  <si>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</si>
  <si>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</si>
  <si>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</si>
  <si>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</si>
  <si>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</si>
  <si>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</si>
  <si>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</si>
  <si>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</si>
  <si>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</si>
  <si>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</si>
  <si>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</si>
  <si>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</si>
  <si>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</si>
  <si>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</si>
  <si>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</si>
  <si>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</si>
  <si>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</si>
  <si>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</si>
  <si>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</si>
  <si>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</si>
  <si>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</si>
  <si>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</si>
  <si>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</si>
  <si>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</si>
  <si>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</si>
  <si>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</si>
  <si>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</si>
  <si>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</si>
  <si>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</si>
  <si>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</si>
  <si>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</si>
  <si>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</si>
  <si>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</si>
  <si>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</si>
  <si>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</si>
  <si>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</si>
  <si>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</si>
  <si>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</si>
  <si>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</si>
  <si>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</si>
  <si>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</si>
  <si>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</si>
  <si>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</si>
  <si>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</si>
  <si>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</si>
  <si>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</si>
  <si>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</si>
  <si>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</si>
  <si>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</si>
  <si>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</si>
  <si>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</si>
  <si>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</si>
  <si>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</si>
  <si>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</si>
  <si>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</si>
  <si>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</si>
  <si>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</si>
  <si>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</si>
  <si>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</si>
  <si>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</si>
  <si>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</si>
  <si>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</si>
  <si>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</si>
  <si>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</si>
  <si>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</si>
  <si>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</si>
  <si>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</si>
  <si>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</si>
  <si>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</si>
  <si>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</si>
  <si>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</si>
  <si>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</si>
  <si>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</si>
  <si>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</si>
  <si>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</si>
  <si>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</si>
  <si>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</si>
  <si>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</si>
  <si>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</si>
  <si>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</si>
  <si>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</si>
  <si>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</si>
  <si>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</si>
  <si>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</si>
  <si>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</si>
  <si>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</si>
  <si>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</si>
  <si>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</si>
  <si>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</si>
  <si>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</si>
  <si>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</si>
  <si>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</si>
  <si>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</si>
  <si>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</si>
  <si>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</si>
  <si>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</si>
  <si>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</si>
  <si>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</si>
  <si>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</si>
  <si>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</si>
  <si>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</si>
  <si>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</si>
  <si>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</si>
  <si>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</si>
  <si>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</si>
  <si>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</si>
  <si>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</si>
  <si>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</si>
  <si>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</si>
  <si>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</si>
  <si>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</si>
  <si>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</si>
  <si>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</si>
  <si>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</si>
  <si>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</si>
  <si>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</si>
  <si>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</si>
  <si>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</si>
  <si>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</si>
  <si>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</si>
  <si>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</si>
  <si>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</si>
  <si>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</si>
  <si>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</si>
  <si>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</si>
  <si>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</si>
  <si>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</si>
  <si>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</si>
  <si>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</si>
  <si>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</si>
  <si>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</si>
  <si>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</si>
  <si>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</si>
  <si>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</si>
  <si>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</si>
  <si>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</si>
  <si>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</si>
  <si>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</si>
  <si>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</si>
  <si>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</si>
  <si>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</si>
  <si>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</si>
  <si>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</si>
  <si>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</si>
  <si>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</si>
  <si>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</si>
  <si>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</si>
  <si>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</si>
  <si>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</si>
  <si>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</si>
  <si>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</si>
  <si>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</si>
  <si>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</si>
  <si>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</si>
  <si>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</si>
  <si>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</si>
  <si>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</si>
  <si>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</si>
  <si>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</si>
  <si>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</si>
  <si>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</si>
  <si>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</si>
  <si>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</si>
  <si>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</si>
  <si>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</si>
  <si>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</si>
  <si>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</si>
  <si>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</si>
  <si>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</si>
  <si>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</si>
  <si>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</si>
  <si>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</si>
  <si>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</si>
  <si>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</si>
  <si>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</si>
  <si>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</si>
  <si>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</si>
  <si>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</si>
  <si>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</si>
  <si>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</si>
  <si>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</si>
  <si>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</si>
  <si>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</si>
  <si>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</si>
  <si>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</si>
  <si>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</si>
  <si>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</si>
  <si>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</si>
  <si>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</si>
  <si>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</si>
  <si>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</si>
  <si>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</si>
  <si>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</si>
  <si>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</si>
  <si>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</si>
  <si>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</si>
  <si>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</si>
  <si>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</si>
  <si>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</si>
  <si>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</si>
  <si>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</si>
  <si>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</si>
  <si>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</si>
  <si>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</si>
  <si>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</si>
  <si>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</si>
  <si>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</si>
  <si>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</si>
  <si>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</si>
  <si>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</si>
  <si>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</si>
  <si>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</si>
  <si>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</si>
  <si>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</si>
  <si>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</si>
  <si>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</si>
  <si>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</si>
  <si>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</si>
  <si>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</si>
  <si>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</si>
  <si>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</si>
  <si>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</si>
  <si>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</si>
  <si>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</si>
  <si>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</si>
  <si>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</si>
  <si>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</si>
  <si>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</si>
  <si>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</si>
  <si>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</si>
  <si>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</si>
  <si>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</si>
  <si>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</si>
  <si>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</si>
  <si>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</si>
  <si>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</si>
  <si>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</si>
  <si>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</si>
  <si>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</si>
  <si>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</si>
  <si>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</si>
  <si>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</si>
  <si>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</si>
  <si>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</si>
  <si>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</si>
  <si>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</si>
  <si>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</si>
  <si>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</si>
  <si>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</si>
  <si>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</si>
  <si>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</si>
  <si>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</si>
  <si>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</si>
  <si>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</si>
  <si>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</si>
  <si>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</si>
  <si>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</si>
  <si>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</si>
  <si>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</si>
  <si>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</si>
  <si>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</si>
  <si>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</si>
  <si>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</si>
  <si>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</si>
  <si>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</si>
  <si>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</si>
  <si>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</si>
  <si>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</si>
  <si>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</si>
  <si>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</si>
  <si>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</si>
  <si>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</si>
  <si>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</si>
  <si>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</si>
  <si>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</si>
  <si>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</si>
  <si>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</si>
  <si>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</si>
  <si>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</si>
  <si>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</si>
  <si>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</si>
  <si>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</si>
  <si>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</si>
  <si>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</si>
  <si>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</si>
  <si>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</si>
  <si>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</si>
  <si>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</si>
  <si>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</si>
  <si>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</si>
  <si>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</si>
  <si>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</si>
  <si>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</si>
  <si>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</si>
  <si>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</si>
  <si>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</si>
  <si>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</si>
  <si>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</si>
  <si>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</si>
  <si>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</si>
  <si>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</si>
  <si>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</si>
  <si>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</si>
  <si>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</si>
  <si>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</si>
  <si>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</si>
  <si>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</si>
  <si>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</si>
  <si>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</si>
  <si>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</si>
  <si>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</si>
  <si>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</si>
  <si>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</si>
  <si>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</si>
  <si>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</si>
  <si>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</si>
  <si>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</si>
  <si>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</si>
  <si>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</si>
  <si>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</si>
  <si>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</si>
  <si>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</si>
  <si>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</si>
  <si>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</si>
  <si>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</si>
  <si>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</si>
  <si>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</si>
  <si>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</si>
  <si>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</si>
  <si>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</si>
  <si>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</si>
  <si>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</si>
  <si>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</si>
  <si>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</si>
  <si>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</si>
  <si>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</si>
  <si>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</si>
  <si>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</si>
  <si>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</si>
  <si>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</si>
  <si>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</si>
  <si>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</si>
  <si>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</si>
  <si>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</si>
  <si>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</si>
  <si>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</si>
  <si>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</si>
  <si>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</si>
  <si>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</si>
  <si>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</si>
  <si>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</si>
  <si>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</si>
  <si>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</si>
  <si>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</si>
  <si>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</si>
  <si>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</si>
  <si>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</si>
  <si>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</si>
  <si>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</si>
  <si>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</si>
  <si>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</si>
  <si>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</si>
  <si>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</si>
  <si>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</si>
  <si>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</si>
  <si>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</si>
  <si>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</si>
  <si>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</si>
  <si>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</si>
  <si>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</si>
  <si>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</si>
  <si>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</si>
  <si>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</si>
  <si>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</si>
  <si>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</si>
  <si>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</si>
  <si>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</si>
  <si>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</si>
  <si>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</si>
  <si>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</si>
  <si>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</si>
  <si>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</si>
  <si>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</si>
  <si>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</si>
  <si>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</si>
  <si>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</si>
  <si>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</si>
  <si>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</si>
  <si>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</si>
  <si>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</si>
  <si>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</si>
  <si>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</si>
  <si>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</si>
  <si>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</si>
  <si>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</si>
  <si>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</si>
  <si>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</si>
  <si>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</si>
  <si>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</si>
  <si>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</si>
  <si>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</si>
  <si>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</si>
  <si>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</si>
  <si>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</si>
  <si>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</si>
  <si>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</si>
  <si>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</si>
  <si>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</si>
  <si>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</si>
  <si>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</si>
  <si>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</si>
  <si>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</si>
  <si>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</si>
  <si>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</si>
  <si>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</si>
  <si>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</si>
  <si>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</si>
  <si>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</si>
  <si>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</si>
  <si>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</si>
  <si>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</si>
  <si>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</si>
  <si>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</si>
  <si>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</si>
  <si>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</si>
  <si>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</si>
  <si>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</si>
  <si>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</si>
  <si>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</si>
  <si>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</si>
  <si>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</si>
  <si>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</si>
  <si>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</si>
  <si>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</si>
  <si>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</si>
  <si>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</si>
  <si>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</si>
  <si>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</si>
  <si>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</si>
  <si>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</si>
  <si>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</si>
  <si>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</si>
  <si>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</si>
  <si>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</si>
  <si>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</si>
  <si>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</si>
  <si>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</si>
  <si>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</si>
  <si>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</si>
  <si>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</si>
  <si>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</si>
  <si>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</si>
  <si>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</si>
  <si>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</si>
  <si>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</si>
  <si>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</si>
  <si>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</si>
  <si>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</si>
  <si>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</si>
  <si>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</si>
  <si>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</si>
  <si>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</si>
  <si>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</si>
  <si>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</si>
  <si>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</si>
  <si>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</si>
  <si>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</si>
  <si>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</si>
  <si>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</si>
  <si>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</si>
  <si>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</si>
  <si>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</si>
  <si>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</si>
  <si>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</si>
  <si>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</si>
  <si>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</si>
  <si>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</si>
  <si>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</si>
  <si>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</si>
  <si>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</si>
  <si>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</si>
  <si>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</si>
  <si>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</si>
  <si>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</si>
  <si>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</si>
  <si>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</si>
  <si>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</si>
  <si>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</si>
  <si>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</si>
  <si>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</si>
  <si>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</si>
  <si>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</si>
  <si>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</si>
  <si>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</si>
  <si>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</si>
  <si>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</si>
  <si>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</si>
  <si>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</si>
  <si>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</si>
  <si>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</si>
  <si>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</si>
  <si>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</si>
  <si>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</si>
  <si>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</si>
  <si>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</si>
  <si>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</si>
  <si>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</si>
  <si>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</si>
  <si>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</si>
  <si>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</si>
  <si>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</si>
  <si>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</si>
  <si>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</si>
  <si>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</si>
  <si>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</si>
  <si>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</si>
  <si>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</si>
  <si>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</si>
  <si>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</si>
  <si>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</si>
  <si>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</si>
  <si>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</si>
  <si>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</si>
  <si>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</si>
  <si>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</si>
  <si>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</si>
  <si>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</si>
  <si>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</si>
  <si>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</si>
  <si>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</si>
  <si>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</si>
  <si>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</si>
  <si>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</si>
  <si>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</si>
  <si>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</si>
  <si>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</si>
  <si>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</si>
  <si>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</si>
  <si>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</si>
  <si>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</si>
  <si>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</si>
  <si>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</si>
  <si>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</si>
  <si>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</si>
  <si>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</si>
  <si>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</si>
  <si>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</si>
  <si>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</si>
  <si>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</si>
  <si>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</si>
  <si>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</si>
  <si>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</si>
  <si>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</si>
  <si>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</si>
  <si>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</si>
  <si>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</si>
  <si>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</si>
  <si>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</si>
  <si>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</si>
  <si>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</si>
  <si>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</si>
  <si>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</si>
  <si>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</si>
  <si>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</si>
  <si>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</si>
  <si>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</si>
  <si>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</si>
  <si>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</si>
  <si>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</si>
  <si>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</si>
  <si>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</si>
  <si>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</si>
  <si>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</si>
  <si>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</si>
  <si>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</si>
  <si>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</si>
  <si>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</si>
  <si>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</si>
  <si>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</si>
  <si>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</si>
  <si>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</si>
  <si>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</si>
  <si>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</si>
  <si>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</si>
  <si>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</si>
  <si>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</si>
  <si>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</si>
  <si>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</si>
  <si>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</si>
  <si>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</si>
  <si>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</si>
  <si>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</si>
  <si>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</si>
  <si>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</si>
  <si>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</si>
  <si>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</si>
  <si>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</si>
  <si>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</si>
  <si>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</si>
  <si>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</si>
  <si>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</si>
  <si>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</si>
  <si>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</si>
  <si>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</si>
  <si>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</si>
  <si>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</si>
  <si>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</si>
  <si>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</si>
  <si>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</si>
  <si>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</si>
  <si>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</si>
  <si>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</si>
  <si>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</si>
  <si>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</si>
  <si>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</si>
  <si>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</si>
  <si>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</si>
  <si>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</si>
  <si>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</si>
  <si>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</si>
  <si>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</si>
  <si>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</si>
  <si>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</si>
  <si>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</si>
  <si>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</si>
  <si>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</si>
  <si>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</si>
  <si>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</si>
  <si>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</si>
  <si>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</si>
  <si>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</si>
  <si>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</si>
  <si>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</si>
  <si>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</si>
  <si>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</si>
  <si>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</si>
  <si>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</si>
  <si>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</si>
  <si>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</si>
  <si>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</si>
  <si>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</si>
  <si>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</si>
  <si>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</si>
  <si>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</si>
  <si>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</si>
  <si>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</si>
  <si>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</si>
  <si>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</si>
  <si>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</si>
  <si>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</si>
  <si>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</si>
  <si>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</si>
  <si>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</si>
  <si>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</si>
  <si>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</si>
  <si>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</si>
  <si>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</si>
  <si>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</si>
  <si>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</si>
  <si>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</si>
  <si>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</si>
  <si>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</si>
  <si>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</si>
  <si>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</si>
  <si>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</si>
  <si>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</si>
  <si>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</si>
  <si>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</si>
  <si>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</si>
  <si>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</si>
  <si>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</si>
  <si>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</si>
  <si>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</si>
  <si>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</si>
  <si>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</si>
  <si>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</si>
  <si>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</si>
  <si>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</si>
  <si>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</si>
  <si>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</si>
  <si>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</si>
  <si>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</si>
  <si>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</si>
  <si>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</si>
  <si>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</si>
  <si>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</si>
  <si>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</si>
  <si>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</si>
  <si>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</si>
  <si>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</si>
  <si>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</si>
  <si>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</si>
  <si>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</si>
  <si>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</si>
  <si>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</si>
  <si>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</si>
  <si>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</si>
  <si>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</si>
  <si>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</si>
  <si>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</si>
  <si>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</si>
  <si>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</si>
  <si>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</si>
  <si>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</si>
  <si>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</si>
  <si>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</si>
  <si>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</si>
  <si>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</si>
  <si>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</si>
  <si>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</si>
  <si>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</si>
  <si>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</si>
  <si>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</si>
  <si>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</si>
  <si>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</si>
  <si>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</si>
  <si>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</si>
  <si>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</si>
  <si>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</si>
  <si>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</si>
  <si>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</si>
  <si>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</si>
  <si>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</si>
  <si>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</si>
  <si>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</si>
  <si>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</si>
  <si>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</si>
  <si>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</si>
  <si>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</si>
  <si>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</si>
  <si>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</si>
  <si>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</si>
  <si>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</si>
  <si>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</si>
  <si>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</si>
  <si>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</si>
  <si>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</si>
  <si>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</si>
  <si>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</si>
  <si>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</si>
  <si>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</si>
  <si>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</si>
  <si>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</si>
  <si>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</si>
  <si>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</si>
  <si>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</si>
  <si>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</si>
  <si>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</si>
  <si>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</si>
  <si>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</si>
  <si>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</si>
  <si>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</si>
  <si>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</si>
  <si>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</si>
  <si>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</si>
  <si>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</si>
  <si>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</si>
  <si>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</si>
  <si>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</si>
  <si>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</si>
  <si>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</si>
  <si>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</si>
  <si>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</si>
  <si>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</si>
  <si>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</si>
  <si>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</si>
  <si>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</si>
  <si>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</si>
  <si>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</si>
  <si>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</si>
  <si>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</si>
  <si>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</si>
  <si>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</si>
  <si>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</si>
  <si>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</si>
  <si>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</si>
  <si>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</si>
  <si>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</si>
  <si>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</si>
  <si>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</si>
  <si>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</si>
  <si>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</si>
  <si>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</si>
  <si>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</si>
  <si>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</si>
  <si>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</si>
  <si>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</si>
  <si>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</si>
  <si>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</si>
  <si>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</si>
  <si>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</si>
  <si>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</si>
  <si>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</si>
  <si>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</si>
  <si>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</si>
  <si>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</si>
  <si>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</si>
  <si>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</si>
  <si>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</si>
  <si>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</si>
  <si>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</si>
  <si>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</si>
  <si>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</si>
  <si>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</si>
  <si>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</si>
  <si>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</si>
  <si>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</si>
  <si>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</si>
  <si>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</si>
  <si>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</si>
  <si>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</si>
  <si>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</si>
  <si>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</si>
  <si>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</si>
  <si>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</si>
  <si>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</si>
  <si>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</si>
  <si>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</si>
  <si>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</si>
  <si>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</si>
  <si>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</si>
  <si>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</si>
  <si>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</si>
  <si>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</si>
  <si>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</si>
  <si>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</si>
  <si>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</si>
  <si>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</si>
  <si>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</si>
  <si>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</si>
  <si>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</si>
  <si>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</si>
  <si>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</si>
  <si>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</si>
  <si>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</si>
  <si>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</si>
  <si>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</si>
  <si>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</si>
  <si>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</si>
  <si>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</si>
  <si>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</si>
  <si>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</si>
  <si>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</si>
  <si>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</si>
  <si>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</si>
  <si>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</si>
  <si>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</si>
  <si>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</si>
  <si>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</si>
  <si>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</si>
  <si>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</si>
  <si>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</si>
  <si>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</si>
  <si>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</si>
  <si>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</si>
  <si>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</si>
  <si>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</si>
  <si>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</si>
  <si>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</si>
  <si>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</si>
  <si>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</si>
  <si>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</si>
  <si>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</si>
  <si>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</si>
  <si>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</si>
  <si>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</si>
  <si>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</si>
  <si>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</si>
  <si>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</si>
  <si>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</si>
  <si>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</si>
  <si>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</si>
  <si>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</si>
  <si>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</si>
  <si>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</si>
  <si>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</si>
  <si>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</si>
  <si>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</si>
  <si>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</si>
  <si>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</si>
  <si>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</si>
  <si>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</si>
  <si>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</si>
  <si>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</si>
  <si>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</si>
  <si>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</si>
  <si>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</si>
  <si>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</si>
  <si>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</si>
  <si>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</si>
  <si>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</si>
  <si>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</si>
  <si>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</si>
  <si>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</si>
  <si>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</si>
  <si>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</si>
  <si>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</si>
  <si>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</si>
  <si>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</si>
  <si>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</si>
  <si>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</si>
  <si>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</si>
  <si>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</si>
  <si>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</si>
  <si>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</si>
  <si>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</si>
  <si>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</si>
  <si>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</si>
  <si>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</si>
  <si>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</si>
  <si>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</si>
  <si>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</si>
  <si>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</si>
  <si>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</si>
  <si>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</si>
  <si>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</si>
  <si>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</si>
  <si>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</si>
  <si>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</si>
  <si>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</si>
  <si>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</si>
  <si>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</si>
  <si>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</si>
  <si>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</si>
  <si>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</si>
  <si>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</si>
  <si>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</si>
  <si>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</si>
  <si>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</si>
  <si>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</si>
  <si>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</si>
  <si>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</si>
  <si>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</si>
  <si>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</si>
  <si>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</si>
  <si>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</si>
  <si>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</si>
  <si>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</si>
  <si>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</si>
  <si>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</si>
  <si>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</si>
  <si>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</si>
  <si>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</si>
  <si>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</si>
  <si>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</si>
  <si>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</si>
  <si>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</si>
  <si>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</si>
  <si>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</si>
  <si>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</si>
  <si>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</si>
  <si>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</si>
  <si>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</si>
  <si>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</si>
  <si>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</si>
  <si>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</si>
  <si>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</si>
  <si>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</si>
  <si>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</si>
  <si>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</si>
  <si>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</si>
  <si>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</si>
  <si>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</si>
  <si>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</si>
  <si>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</si>
  <si>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</si>
  <si>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</si>
  <si>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</si>
  <si>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</si>
  <si>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</si>
  <si>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</si>
  <si>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</si>
  <si>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</si>
  <si>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</si>
  <si>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</si>
  <si>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</si>
  <si>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</si>
  <si>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</si>
  <si>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</si>
  <si>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</si>
  <si>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</si>
  <si>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</si>
  <si>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</si>
  <si>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</si>
  <si>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</si>
  <si>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</si>
  <si>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</si>
  <si>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</si>
  <si>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</si>
  <si>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</si>
  <si>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</si>
  <si>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</si>
  <si>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</si>
  <si>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</si>
  <si>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</si>
  <si>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</si>
  <si>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</si>
  <si>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</si>
  <si>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</si>
  <si>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</si>
  <si>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</si>
  <si>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</si>
  <si>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</si>
  <si>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</si>
  <si>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</si>
  <si>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</si>
  <si>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</si>
  <si>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</si>
  <si>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</si>
  <si>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</si>
  <si>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</si>
  <si>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</si>
  <si>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</si>
  <si>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</si>
  <si>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</si>
  <si>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</si>
  <si>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</si>
  <si>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</si>
  <si>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</si>
  <si>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</si>
  <si>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</si>
  <si>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</si>
  <si>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</si>
  <si>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</si>
  <si>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</si>
  <si>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</si>
  <si>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</si>
  <si>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</si>
  <si>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</si>
  <si>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</si>
  <si>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</si>
  <si>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</si>
  <si>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</si>
  <si>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</si>
  <si>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</si>
  <si>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</si>
  <si>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</si>
  <si>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</si>
  <si>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</si>
  <si>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</si>
  <si>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</si>
  <si>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</si>
  <si>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</si>
  <si>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</si>
  <si>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</si>
  <si>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</si>
  <si>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</si>
  <si>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</si>
  <si>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</si>
  <si>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</si>
  <si>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</si>
  <si>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</si>
  <si>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</si>
  <si>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</si>
  <si>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</si>
  <si>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</si>
  <si>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</si>
  <si>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</si>
  <si>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</si>
  <si>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</si>
  <si>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</si>
  <si>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</si>
  <si>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</si>
  <si>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</si>
  <si>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</si>
  <si>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</si>
  <si>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</si>
  <si>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</si>
  <si>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</si>
  <si>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</si>
  <si>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</si>
  <si>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</si>
  <si>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</si>
  <si>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</si>
  <si>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</si>
  <si>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</si>
  <si>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</si>
  <si>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</si>
  <si>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</si>
  <si>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</si>
  <si>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</si>
  <si>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</si>
  <si>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</si>
  <si>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</si>
  <si>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</si>
  <si>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</si>
  <si>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</si>
  <si>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</si>
  <si>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</si>
  <si>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</si>
  <si>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</si>
  <si>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</si>
  <si>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</si>
  <si>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</si>
  <si>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</si>
  <si>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</si>
  <si>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</si>
  <si>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</si>
  <si>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</si>
  <si>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</si>
  <si>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</si>
  <si>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</si>
  <si>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</si>
  <si>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</si>
  <si>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</si>
  <si>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</si>
  <si>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</si>
  <si>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</si>
  <si>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</si>
  <si>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</si>
  <si>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</si>
  <si>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</si>
  <si>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</si>
  <si>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</si>
  <si>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</si>
  <si>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</si>
  <si>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</si>
  <si>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</si>
  <si>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</si>
  <si>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</si>
  <si>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</si>
  <si>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</si>
  <si>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</si>
  <si>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</si>
  <si>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</si>
  <si>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</si>
  <si>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</si>
  <si>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</si>
  <si>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</si>
  <si>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</si>
  <si>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</si>
  <si>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</si>
  <si>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</si>
  <si>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</si>
  <si>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</si>
  <si>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</si>
  <si>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</si>
  <si>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</si>
  <si>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</si>
  <si>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</si>
  <si>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</si>
  <si>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</si>
  <si>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</si>
  <si>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</si>
  <si>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</si>
  <si>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</si>
  <si>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</si>
  <si>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</si>
  <si>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</si>
  <si>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</si>
  <si>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</si>
  <si>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</si>
  <si>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</si>
  <si>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</si>
  <si>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</si>
  <si>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</si>
  <si>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</si>
  <si>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</si>
  <si>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</si>
  <si>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</si>
  <si>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</si>
  <si>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</si>
  <si>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</si>
  <si>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</si>
  <si>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</si>
  <si>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</si>
  <si>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</si>
  <si>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</si>
  <si>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</si>
  <si>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</si>
  <si>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</si>
  <si>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</si>
  <si>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</si>
  <si>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</si>
  <si>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</si>
  <si>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</si>
  <si>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</si>
  <si>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</si>
  <si>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</si>
  <si>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</si>
  <si>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</si>
  <si>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</si>
  <si>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</si>
  <si>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</si>
  <si>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</si>
  <si>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</si>
  <si>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</si>
  <si>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</si>
  <si>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</si>
  <si>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</si>
  <si>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</si>
  <si>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</si>
  <si>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</si>
  <si>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</si>
  <si>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</si>
  <si>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</si>
  <si>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</si>
  <si>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</si>
  <si>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</si>
  <si>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</si>
  <si>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</si>
  <si>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</si>
  <si>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</si>
  <si>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</si>
  <si>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</si>
  <si>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</si>
  <si>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</si>
  <si>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</si>
  <si>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</si>
  <si>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</si>
  <si>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</si>
  <si>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</si>
  <si>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</si>
  <si>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</si>
  <si>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</si>
  <si>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</si>
  <si>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</si>
  <si>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</si>
  <si>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</si>
  <si>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</si>
  <si>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</si>
  <si>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</si>
  <si>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</si>
  <si>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</si>
  <si>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</si>
  <si>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</si>
  <si>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</si>
  <si>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</si>
  <si>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</si>
  <si>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</si>
  <si>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</si>
  <si>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</si>
  <si>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</si>
  <si>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</si>
  <si>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</si>
  <si>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</si>
  <si>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</si>
  <si>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</si>
  <si>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</si>
  <si>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</si>
  <si>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</si>
  <si>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</si>
  <si>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</si>
  <si>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</si>
  <si>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</si>
  <si>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</si>
  <si>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</si>
  <si>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</si>
  <si>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</si>
  <si>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</si>
  <si>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</si>
  <si>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</si>
  <si>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</si>
  <si>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</si>
  <si>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</si>
  <si>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</si>
  <si>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</si>
  <si>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</si>
  <si>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</si>
  <si>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</si>
  <si>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</si>
  <si>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</si>
  <si>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</si>
  <si>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</si>
  <si>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</si>
  <si>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</si>
  <si>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</si>
  <si>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</si>
  <si>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</si>
  <si>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</si>
  <si>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</si>
  <si>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</si>
  <si>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</si>
  <si>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</si>
  <si>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</si>
  <si>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</si>
  <si>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</si>
  <si>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</si>
  <si>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</si>
  <si>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</si>
  <si>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</si>
  <si>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</si>
  <si>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</si>
  <si>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</si>
  <si>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</si>
  <si>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</si>
  <si>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</si>
  <si>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</si>
  <si>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</si>
  <si>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</si>
  <si>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</si>
  <si>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</si>
  <si>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</si>
  <si>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</si>
  <si>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</si>
  <si>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</si>
  <si>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</si>
  <si>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</si>
  <si>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</si>
  <si>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</si>
  <si>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</si>
  <si>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</si>
  <si>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</si>
  <si>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</si>
  <si>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</si>
  <si>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</si>
  <si>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</si>
  <si>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</si>
  <si>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</si>
  <si>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</si>
  <si>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</si>
  <si>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</si>
  <si>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</si>
  <si>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</si>
  <si>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</si>
  <si>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</si>
  <si>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</si>
  <si>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</si>
  <si>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</si>
  <si>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</si>
  <si>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</si>
  <si>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</si>
  <si>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</si>
  <si>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</si>
  <si>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</si>
  <si>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</si>
  <si>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</si>
  <si>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</si>
  <si>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</si>
  <si>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</si>
  <si>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</si>
  <si>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</si>
  <si>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</si>
  <si>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</si>
  <si>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</si>
  <si>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</si>
  <si>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</si>
  <si>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</si>
  <si>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</si>
  <si>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</si>
  <si>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</si>
  <si>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</si>
  <si>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</si>
  <si>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</si>
  <si>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</si>
  <si>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</si>
  <si>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</si>
  <si>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</si>
  <si>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</si>
  <si>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</si>
  <si>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</si>
  <si>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</si>
  <si>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</si>
  <si>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</si>
  <si>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</si>
  <si>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</si>
  <si>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</si>
  <si>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</si>
  <si>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</si>
  <si>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</si>
  <si>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</si>
  <si>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</si>
  <si>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</si>
  <si>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</si>
  <si>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</si>
  <si>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</si>
  <si>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</si>
  <si>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</si>
  <si>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</si>
  <si>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</si>
  <si>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</si>
  <si>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</si>
  <si>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</si>
  <si>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</si>
  <si>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</si>
  <si>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</si>
  <si>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</si>
  <si>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</si>
  <si>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</si>
  <si>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</si>
  <si>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</si>
  <si>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</si>
  <si>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</si>
  <si>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</si>
  <si>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</si>
  <si>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</si>
  <si>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</si>
  <si>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</si>
  <si>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</si>
  <si>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</si>
  <si>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</si>
  <si>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</si>
  <si>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</si>
  <si>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</si>
  <si>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</si>
  <si>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</si>
  <si>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</si>
  <si>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</si>
  <si>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</si>
  <si>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</si>
  <si>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</si>
  <si>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</si>
  <si>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</si>
  <si>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</si>
  <si>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</si>
  <si>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</si>
  <si>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</si>
  <si>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</si>
  <si>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</si>
  <si>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</si>
  <si>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</si>
  <si>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</si>
  <si>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</si>
  <si>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</si>
  <si>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</si>
  <si>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</si>
  <si>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</si>
  <si>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</si>
  <si>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</si>
  <si>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</si>
  <si>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</si>
  <si>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</si>
  <si>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</si>
  <si>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</si>
  <si>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</si>
  <si>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</si>
  <si>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</si>
  <si>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</si>
  <si>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</si>
  <si>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</si>
  <si>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</si>
  <si>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</si>
  <si>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</si>
  <si>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</si>
  <si>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</si>
  <si>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</si>
  <si>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</si>
  <si>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</si>
  <si>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</si>
  <si>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</si>
  <si>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</si>
  <si>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</si>
  <si>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</si>
  <si>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</si>
  <si>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</si>
  <si>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</si>
  <si>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</si>
  <si>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</si>
  <si>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</si>
  <si>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</si>
  <si>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</si>
  <si>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</si>
  <si>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</si>
  <si>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</si>
  <si>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</si>
  <si>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</si>
  <si>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</si>
  <si>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</si>
  <si>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</si>
  <si>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</si>
  <si>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</si>
  <si>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</si>
  <si>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</si>
  <si>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</si>
  <si>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</si>
  <si>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</si>
  <si>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</si>
  <si>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</si>
  <si>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</si>
  <si>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</si>
  <si>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</si>
  <si>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</si>
  <si>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</si>
  <si>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</si>
  <si>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</si>
  <si>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</si>
  <si>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</si>
  <si>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</si>
  <si>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</si>
  <si>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</si>
  <si>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</si>
  <si>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</si>
  <si>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</si>
  <si>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</si>
  <si>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</si>
  <si>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</si>
  <si>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</si>
  <si>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</si>
  <si>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</si>
  <si>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</si>
  <si>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</si>
  <si>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</si>
  <si>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</si>
  <si>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</si>
  <si>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</si>
  <si>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</si>
  <si>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</si>
  <si>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</si>
  <si>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</si>
  <si>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</si>
  <si>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</si>
  <si>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</si>
  <si>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</si>
  <si>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</si>
  <si>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</si>
  <si>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</si>
  <si>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</si>
  <si>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</si>
  <si>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</si>
  <si>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</si>
  <si>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</si>
  <si>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</si>
  <si>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</si>
  <si>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</si>
  <si>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</si>
  <si>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</si>
  <si>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</si>
  <si>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</si>
  <si>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</si>
  <si>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</si>
  <si>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</si>
  <si>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</si>
  <si>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</si>
  <si>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</si>
  <si>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</si>
  <si>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</si>
  <si>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</si>
  <si>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</si>
  <si>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</si>
  <si>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</si>
  <si>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</si>
  <si>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</si>
  <si>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</si>
  <si>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</si>
  <si>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</si>
  <si>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</si>
  <si>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</si>
  <si>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</si>
  <si>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</si>
  <si>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</si>
  <si>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</si>
  <si>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</si>
  <si>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</si>
  <si>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</si>
  <si>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</si>
  <si>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</si>
  <si>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</si>
  <si>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</si>
  <si>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</si>
  <si>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</si>
  <si>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</si>
  <si>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</si>
  <si>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</si>
  <si>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</si>
  <si>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</si>
  <si>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</si>
  <si>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</si>
  <si>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</si>
  <si>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</si>
  <si>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</si>
  <si>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</si>
  <si>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</si>
  <si>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</si>
  <si>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</si>
  <si>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</si>
  <si>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</si>
  <si>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</si>
  <si>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</si>
  <si>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</si>
  <si>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</si>
  <si>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</si>
  <si>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</si>
  <si>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</si>
  <si>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</si>
  <si>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</si>
  <si>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</si>
  <si>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</si>
  <si>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</si>
  <si>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</si>
  <si>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</si>
  <si>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</si>
  <si>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</si>
  <si>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</si>
  <si>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</si>
  <si>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</si>
  <si>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</si>
  <si>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</si>
  <si>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</si>
  <si>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</si>
  <si>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</si>
  <si>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</si>
  <si>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</si>
  <si>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</si>
  <si>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</si>
  <si>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</si>
  <si>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</si>
  <si>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</si>
  <si>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</si>
  <si>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</si>
  <si>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</si>
  <si>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</si>
  <si>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</si>
  <si>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</si>
  <si>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</si>
  <si>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</si>
  <si>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</si>
  <si>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</si>
  <si>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</si>
  <si>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</si>
  <si>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</si>
  <si>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</si>
  <si>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</si>
  <si>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</si>
  <si>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</si>
  <si>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</si>
  <si>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</si>
  <si>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</si>
  <si>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</si>
  <si>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</si>
  <si>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</si>
  <si>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</si>
  <si>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</si>
  <si>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</si>
  <si>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</si>
  <si>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</si>
  <si>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</si>
  <si>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</si>
  <si>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</si>
  <si>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</si>
  <si>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</si>
  <si>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</si>
  <si>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</si>
  <si>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</si>
  <si>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</si>
  <si>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</si>
  <si>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</si>
  <si>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</si>
  <si>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</si>
  <si>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</si>
  <si>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</si>
  <si>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</si>
  <si>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</si>
  <si>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</si>
  <si>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</si>
  <si>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</si>
  <si>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</si>
  <si>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</si>
  <si>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</si>
  <si>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</si>
  <si>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</si>
  <si>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</si>
  <si>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</si>
  <si>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</si>
  <si>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</si>
  <si>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</si>
  <si>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</si>
  <si>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</si>
  <si>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</si>
  <si>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</si>
  <si>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</si>
  <si>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</si>
  <si>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</si>
  <si>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</si>
  <si>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</si>
  <si>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</si>
  <si>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</si>
  <si>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</si>
  <si>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</si>
  <si>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</si>
  <si>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</si>
  <si>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</si>
  <si>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</si>
  <si>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</si>
  <si>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</si>
  <si>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</si>
  <si>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</si>
  <si>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</si>
  <si>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</si>
  <si>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</si>
  <si>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</si>
  <si>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</si>
  <si>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</si>
  <si>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</si>
  <si>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</si>
  <si>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</si>
  <si>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</si>
  <si>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</si>
  <si>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</si>
  <si>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</si>
  <si>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</si>
  <si>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</si>
  <si>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</si>
  <si>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</si>
  <si>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</si>
  <si>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</si>
  <si>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</si>
  <si>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</si>
  <si>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</si>
  <si>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</si>
  <si>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</si>
  <si>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</si>
  <si>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</si>
  <si>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</si>
  <si>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</si>
  <si>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</si>
  <si>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</si>
  <si>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</si>
  <si>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</si>
  <si>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</si>
  <si>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</si>
  <si>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</si>
  <si>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</si>
  <si>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</si>
  <si>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</si>
  <si>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</si>
  <si>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</si>
  <si>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</si>
  <si>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</si>
  <si>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</si>
  <si>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</si>
  <si>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</si>
  <si>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</si>
  <si>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</si>
  <si>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</si>
  <si>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</si>
  <si>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</si>
  <si>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</si>
  <si>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</si>
  <si>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</si>
  <si>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</si>
  <si>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</si>
  <si>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</si>
  <si>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</si>
  <si>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</si>
  <si>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</si>
  <si>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</si>
  <si>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</si>
  <si>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</si>
  <si>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</si>
  <si>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</si>
  <si>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</si>
  <si>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</si>
  <si>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</si>
  <si>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</si>
  <si>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</si>
  <si>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</si>
  <si>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</si>
  <si>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</si>
  <si>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</si>
  <si>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</si>
  <si>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</si>
  <si>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</si>
  <si>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</si>
  <si>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</si>
  <si>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</si>
  <si>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</si>
  <si>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</si>
  <si>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</si>
  <si>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</si>
  <si>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</si>
  <si>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</si>
  <si>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</si>
  <si>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</si>
  <si>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</si>
  <si>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</si>
  <si>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</si>
  <si>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</si>
  <si>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</si>
  <si>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</si>
  <si>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</si>
  <si>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</si>
  <si>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</si>
  <si>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</si>
  <si>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</si>
  <si>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</si>
  <si>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</si>
  <si>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</si>
  <si>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</si>
  <si>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</si>
  <si>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</si>
  <si>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</si>
  <si>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</si>
  <si>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</si>
  <si>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</si>
  <si>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</si>
  <si>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</si>
  <si>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</si>
  <si>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</si>
  <si>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</si>
  <si>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</si>
  <si>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</si>
  <si>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</si>
  <si>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</si>
  <si>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</si>
  <si>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</si>
  <si>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</si>
  <si>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</si>
  <si>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</si>
  <si>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</si>
  <si>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</si>
  <si>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</si>
  <si>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</si>
  <si>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</si>
  <si>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</si>
  <si>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</si>
  <si>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</si>
  <si>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</si>
  <si>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</si>
  <si>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</si>
  <si>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</si>
  <si>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</si>
  <si>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</si>
  <si>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</si>
  <si>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</si>
  <si>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</si>
  <si>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</si>
  <si>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</si>
  <si>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</si>
  <si>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</si>
  <si>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</si>
  <si>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</si>
  <si>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</si>
  <si>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</si>
  <si>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</si>
  <si>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</si>
  <si>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</si>
  <si>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</si>
  <si>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</si>
  <si>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</si>
  <si>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</si>
  <si>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</si>
  <si>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</si>
  <si>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</si>
  <si>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</si>
  <si>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</si>
  <si>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</si>
  <si>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</si>
  <si>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</si>
  <si>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</si>
  <si>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</si>
  <si>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</si>
  <si>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</si>
  <si>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</si>
  <si>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</si>
  <si>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</si>
  <si>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</si>
  <si>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</si>
  <si>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</si>
  <si>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</si>
  <si>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</si>
  <si>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</si>
  <si>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</si>
  <si>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</si>
  <si>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</si>
  <si>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</si>
  <si>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</si>
  <si>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</si>
  <si>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</si>
  <si>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</si>
  <si>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</si>
  <si>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</si>
  <si>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</si>
  <si>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</si>
  <si>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</si>
  <si>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</si>
  <si>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</si>
  <si>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</si>
  <si>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</si>
  <si>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</si>
  <si>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</si>
  <si>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</si>
  <si>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</si>
  <si>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</si>
  <si>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</si>
  <si>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</si>
  <si>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</si>
  <si>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</si>
  <si>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</si>
  <si>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</si>
  <si>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</si>
  <si>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</si>
  <si>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</si>
  <si>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</si>
  <si>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</si>
  <si>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</si>
  <si>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</si>
  <si>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</si>
  <si>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</si>
  <si>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</si>
  <si>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</si>
  <si>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</si>
  <si>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</si>
  <si>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</si>
  <si>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</si>
  <si>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</si>
  <si>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</si>
  <si>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</si>
  <si>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</si>
  <si>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</si>
  <si>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</si>
  <si>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</si>
  <si>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</si>
  <si>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</si>
  <si>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</si>
  <si>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</si>
  <si>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</si>
  <si>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</si>
  <si>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</si>
  <si>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</si>
  <si>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</si>
  <si>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</si>
  <si>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</si>
  <si>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</si>
  <si>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</si>
  <si>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</si>
  <si>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</si>
  <si>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</si>
  <si>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</si>
  <si>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</si>
  <si>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</si>
  <si>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</si>
  <si>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</si>
  <si>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</si>
  <si>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</si>
  <si>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</si>
  <si>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</si>
  <si>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</si>
  <si>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</si>
  <si>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</si>
  <si>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</si>
  <si>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</si>
  <si>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</si>
  <si>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</si>
  <si>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</si>
  <si>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</si>
  <si>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</si>
  <si>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</si>
  <si>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</si>
  <si>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</si>
  <si>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</si>
  <si>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</si>
  <si>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</si>
  <si>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</si>
  <si>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</si>
  <si>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</si>
  <si>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</si>
  <si>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</si>
  <si>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</si>
  <si>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</si>
  <si>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</si>
  <si>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</si>
  <si>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</si>
  <si>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</si>
  <si>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</si>
  <si>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</si>
  <si>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</si>
  <si>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</si>
  <si>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</si>
  <si>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</si>
  <si>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</si>
  <si>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</si>
  <si>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</si>
  <si>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</si>
  <si>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</si>
  <si>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</si>
  <si>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</si>
  <si>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</si>
  <si>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</si>
  <si>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</si>
  <si>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</si>
  <si>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</si>
  <si>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</si>
  <si>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</si>
  <si>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</si>
  <si>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</si>
  <si>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</si>
  <si>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</si>
  <si>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</si>
  <si>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</si>
  <si>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</si>
  <si>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</si>
  <si>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</si>
  <si>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</si>
  <si>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</si>
  <si>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</si>
  <si>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</si>
  <si>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</si>
  <si>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</si>
  <si>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</si>
  <si>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</si>
  <si>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</si>
  <si>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</si>
  <si>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</si>
  <si>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</si>
  <si>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</si>
  <si>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</si>
  <si>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</si>
  <si>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</si>
  <si>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</si>
  <si>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</si>
  <si>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</si>
  <si>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</si>
  <si>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</si>
  <si>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</si>
  <si>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</si>
  <si>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</si>
  <si>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</si>
  <si>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</si>
  <si>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</si>
  <si>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</si>
  <si>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</si>
  <si>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</si>
  <si>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</si>
  <si>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</si>
  <si>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</si>
  <si>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</si>
  <si>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</si>
  <si>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</si>
  <si>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</si>
  <si>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</si>
  <si>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</si>
  <si>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</si>
  <si>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</si>
  <si>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</si>
  <si>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</si>
  <si>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</si>
  <si>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</si>
  <si>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</si>
  <si>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</si>
  <si>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</si>
  <si>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</si>
  <si>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</si>
  <si>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</si>
  <si>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</si>
  <si>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</si>
  <si>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</si>
  <si>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</si>
  <si>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</si>
  <si>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</si>
  <si>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</si>
  <si>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</si>
  <si>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</si>
  <si>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</si>
  <si>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</si>
  <si>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</si>
  <si>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</si>
  <si>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</si>
  <si>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</si>
  <si>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</si>
  <si>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</si>
  <si>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</si>
  <si>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</si>
  <si>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</si>
  <si>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</si>
  <si>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</si>
  <si>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</si>
  <si>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</si>
  <si>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</si>
  <si>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</si>
  <si>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</si>
  <si>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</si>
  <si>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</si>
  <si>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</si>
  <si>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</si>
  <si>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</si>
  <si>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</si>
  <si>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</si>
  <si>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</si>
  <si>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</si>
  <si>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</si>
  <si>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</si>
  <si>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</si>
  <si>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</si>
  <si>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</si>
  <si>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</si>
  <si>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</si>
  <si>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</si>
  <si>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</si>
  <si>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</si>
  <si>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</si>
  <si>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</si>
  <si>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</si>
  <si>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</si>
  <si>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</si>
  <si>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</si>
  <si>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</si>
  <si>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</si>
  <si>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</si>
  <si>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</si>
  <si>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</si>
  <si>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</si>
  <si>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</si>
  <si>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</si>
  <si>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</si>
  <si>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</si>
  <si>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</si>
  <si>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</si>
  <si>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</si>
  <si>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</si>
  <si>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</si>
  <si>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</si>
  <si>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</si>
  <si>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</si>
  <si>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</si>
  <si>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</si>
  <si>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</si>
  <si>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</si>
  <si>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</si>
  <si>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</si>
  <si>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</si>
  <si>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</si>
  <si>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</si>
  <si>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</si>
  <si>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</si>
  <si>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</si>
  <si>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</si>
  <si>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</si>
  <si>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</si>
  <si>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</si>
  <si>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</si>
  <si>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</si>
  <si>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</si>
  <si>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</si>
  <si>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</si>
  <si>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</si>
  <si>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</si>
  <si>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</si>
  <si>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</si>
  <si>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</si>
  <si>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</si>
  <si>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</si>
  <si>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</si>
  <si>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</si>
  <si>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</si>
  <si>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</si>
  <si>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</si>
  <si>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</si>
  <si>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</si>
  <si>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</si>
  <si>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</si>
  <si>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</si>
  <si>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</si>
  <si>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</si>
  <si>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</si>
  <si>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</si>
  <si>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</si>
  <si>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</si>
  <si>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</si>
  <si>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</si>
  <si>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</si>
  <si>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</si>
  <si>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</si>
  <si>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</si>
  <si>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</si>
  <si>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</si>
  <si>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</si>
  <si>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</si>
  <si>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</si>
  <si>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</si>
  <si>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</si>
  <si>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</si>
  <si>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</si>
  <si>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</si>
  <si>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</si>
  <si>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</si>
  <si>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</si>
  <si>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</si>
  <si>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</si>
  <si>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</si>
  <si>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</si>
  <si>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</si>
  <si>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</si>
  <si>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</si>
  <si>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</si>
  <si>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</si>
  <si>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</si>
  <si>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</si>
  <si>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</si>
  <si>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</si>
  <si>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</si>
  <si>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</si>
  <si>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</si>
  <si>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</si>
  <si>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</si>
  <si>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</si>
  <si>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</si>
  <si>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</si>
  <si>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</si>
  <si>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</si>
  <si>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</si>
  <si>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</si>
  <si>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</si>
  <si>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</si>
  <si>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</si>
  <si>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</si>
  <si>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</si>
  <si>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</si>
  <si>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</si>
  <si>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</si>
  <si>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</si>
  <si>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</si>
  <si>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</si>
  <si>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</si>
  <si>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</si>
  <si>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</si>
  <si>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</si>
  <si>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</si>
  <si>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</si>
  <si>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</si>
  <si>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</si>
  <si>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</si>
  <si>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</si>
  <si>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</si>
  <si>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</si>
  <si>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</si>
  <si>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</si>
  <si>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</si>
  <si>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</si>
  <si>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</si>
  <si>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</si>
  <si>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</si>
  <si>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</si>
  <si>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</si>
  <si>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</si>
  <si>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</si>
  <si>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</si>
  <si>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</si>
  <si>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</si>
  <si>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</si>
  <si>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</si>
  <si>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</si>
  <si>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</si>
  <si>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</si>
  <si>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</si>
  <si>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</si>
  <si>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</si>
  <si>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</si>
  <si>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</si>
  <si>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</si>
  <si>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</si>
  <si>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</si>
  <si>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</si>
  <si>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</si>
  <si>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</si>
  <si>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</si>
  <si>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</si>
  <si>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</si>
  <si>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</si>
  <si>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</si>
  <si>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</si>
  <si>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</si>
  <si>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</si>
  <si>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</si>
  <si>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</si>
  <si>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</si>
  <si>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</si>
  <si>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</si>
  <si>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</si>
  <si>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</si>
  <si>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</si>
  <si>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</si>
  <si>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</si>
  <si>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</si>
  <si>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</si>
  <si>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</si>
  <si>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</si>
  <si>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</si>
  <si>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</si>
  <si>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</si>
  <si>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</si>
  <si>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</si>
  <si>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</si>
  <si>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</si>
  <si>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</si>
  <si>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</si>
  <si>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</si>
  <si>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</si>
  <si>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</si>
  <si>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</si>
  <si>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</si>
  <si>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</si>
  <si>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</si>
  <si>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</si>
  <si>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</si>
  <si>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</si>
  <si>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</si>
  <si>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</si>
  <si>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</si>
  <si>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</si>
  <si>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</si>
  <si>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</si>
  <si>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</si>
  <si>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</si>
  <si>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</si>
  <si>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</si>
  <si>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</si>
  <si>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</si>
  <si>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</si>
  <si>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</si>
  <si>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</si>
  <si>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</si>
  <si>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</si>
  <si>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</si>
  <si>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</si>
  <si>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</si>
  <si>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</si>
  <si>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</si>
  <si>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</si>
  <si>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</si>
  <si>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</si>
  <si>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</si>
  <si>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</si>
  <si>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</si>
  <si>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</si>
  <si>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</si>
  <si>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</si>
  <si>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</si>
  <si>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</si>
  <si>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</si>
  <si>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</si>
  <si>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</si>
  <si>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</si>
  <si>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</si>
  <si>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</si>
  <si>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</si>
  <si>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</si>
  <si>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</si>
  <si>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</si>
  <si>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</si>
  <si>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</si>
  <si>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</si>
  <si>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</si>
  <si>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</si>
  <si>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</si>
  <si>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</si>
  <si>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</si>
  <si>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</si>
  <si>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</si>
  <si>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</si>
  <si>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</si>
  <si>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</si>
  <si>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</si>
  <si>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</si>
  <si>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</si>
  <si>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</si>
  <si>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</si>
  <si>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</si>
  <si>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</si>
  <si>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</si>
  <si>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</si>
  <si>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</si>
  <si>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</si>
  <si>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</si>
  <si>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</si>
  <si>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</si>
  <si>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</si>
  <si>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</si>
  <si>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</si>
  <si>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</si>
  <si>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</si>
  <si>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</si>
  <si>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</si>
  <si>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</si>
  <si>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</si>
  <si>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</si>
  <si>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</si>
  <si>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</si>
  <si>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</si>
  <si>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</si>
  <si>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</si>
  <si>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</si>
  <si>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</si>
  <si>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</si>
  <si>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</si>
  <si>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</si>
  <si>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</si>
  <si>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</si>
  <si>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</si>
  <si>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</si>
  <si>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</si>
  <si>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</si>
  <si>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</si>
  <si>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</si>
  <si>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</si>
  <si>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</si>
  <si>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</si>
  <si>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</si>
  <si>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</si>
  <si>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</si>
  <si>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</si>
  <si>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</si>
  <si>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</si>
  <si>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</si>
  <si>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</si>
  <si>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</si>
  <si>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</si>
  <si>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</si>
  <si>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</si>
  <si>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</si>
  <si>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</si>
  <si>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</si>
  <si>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</si>
  <si>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</si>
  <si>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</si>
  <si>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</si>
  <si>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</si>
  <si>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</si>
  <si>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</si>
  <si>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</si>
  <si>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</si>
  <si>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</si>
  <si>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</si>
  <si>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</si>
  <si>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</si>
  <si>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</si>
  <si>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</si>
  <si>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</si>
  <si>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</si>
  <si>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</si>
  <si>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</si>
  <si>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</si>
  <si>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</si>
  <si>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</si>
  <si>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</si>
  <si>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</si>
  <si>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</si>
  <si>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</si>
  <si>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</si>
  <si>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</si>
  <si>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</si>
  <si>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</si>
  <si>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</si>
  <si>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</si>
  <si>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</si>
  <si>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</si>
  <si>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</si>
  <si>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</si>
  <si>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</si>
  <si>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</si>
  <si>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</si>
  <si>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</si>
  <si>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</si>
  <si>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</si>
  <si>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</si>
  <si>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</si>
  <si>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</si>
  <si>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</si>
  <si>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</si>
  <si>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</si>
  <si>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</si>
  <si>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</si>
  <si>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</si>
  <si>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</si>
  <si>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</si>
  <si>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</si>
  <si>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</si>
  <si>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</si>
  <si>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</si>
  <si>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</si>
  <si>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</si>
  <si>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</si>
  <si>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</si>
  <si>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</si>
  <si>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</si>
  <si>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</si>
  <si>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</si>
  <si>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</si>
  <si>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</si>
  <si>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</si>
  <si>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</si>
  <si>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</si>
  <si>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</si>
  <si>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</si>
  <si>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</si>
  <si>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</si>
  <si>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</si>
  <si>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</si>
  <si>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</si>
  <si>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</si>
  <si>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</si>
  <si>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</si>
  <si>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</si>
  <si>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</si>
  <si>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</si>
  <si>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</si>
  <si>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</si>
  <si>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</si>
  <si>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</si>
  <si>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</si>
  <si>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</si>
  <si>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</si>
  <si>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</si>
  <si>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</si>
  <si>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</si>
  <si>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</si>
  <si>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</si>
  <si>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</si>
  <si>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</si>
  <si>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</si>
  <si>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</si>
  <si>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</si>
  <si>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</si>
  <si>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</si>
  <si>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</si>
  <si>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</si>
  <si>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</si>
  <si>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</si>
  <si>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</si>
  <si>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</si>
  <si>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</si>
  <si>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</si>
  <si>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</si>
  <si>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</si>
  <si>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</si>
  <si>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</si>
  <si>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</si>
  <si>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</si>
  <si>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</si>
  <si>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</si>
  <si>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</si>
  <si>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</si>
  <si>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</si>
  <si>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</si>
  <si>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</si>
  <si>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</si>
  <si>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</si>
  <si>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</si>
  <si>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</si>
  <si>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</si>
  <si>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</si>
  <si>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</si>
  <si>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</si>
  <si>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</si>
  <si>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</si>
  <si>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</si>
  <si>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</si>
  <si>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</si>
  <si>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</si>
  <si>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</si>
  <si>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</si>
  <si>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</si>
  <si>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</si>
  <si>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</si>
  <si>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</si>
  <si>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</si>
  <si>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</si>
  <si>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</si>
  <si>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</si>
  <si>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</si>
  <si>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</si>
  <si>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</si>
  <si>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</si>
  <si>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</si>
  <si>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</si>
  <si>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</si>
  <si>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</si>
  <si>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</si>
  <si>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</si>
  <si>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</si>
  <si>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</si>
  <si>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</si>
  <si>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</si>
  <si>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</si>
  <si>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</si>
  <si>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</si>
  <si>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</si>
  <si>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</si>
  <si>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</si>
  <si>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</si>
  <si>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</si>
  <si>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</si>
  <si>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</si>
  <si>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</si>
  <si>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</si>
  <si>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</si>
  <si>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</si>
  <si>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</si>
  <si>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</si>
  <si>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</si>
  <si>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</si>
  <si>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</si>
  <si>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</si>
  <si>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</si>
  <si>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</si>
  <si>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</si>
  <si>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</si>
  <si>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</si>
  <si>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</si>
  <si>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</si>
  <si>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</si>
  <si>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</si>
  <si>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</si>
  <si>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</si>
  <si>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</si>
  <si>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</si>
  <si>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</si>
  <si>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</si>
  <si>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</si>
  <si>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</si>
  <si>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</si>
  <si>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</si>
  <si>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</si>
  <si>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</si>
  <si>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</si>
  <si>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</si>
  <si>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</si>
  <si>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</si>
  <si>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</si>
  <si>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</si>
  <si>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</si>
  <si>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</si>
  <si>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</si>
  <si>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</si>
  <si>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</si>
  <si>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</si>
  <si>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</si>
  <si>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</si>
  <si>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</si>
  <si>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</si>
  <si>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</si>
  <si>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</si>
  <si>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</si>
  <si>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</si>
  <si>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</si>
  <si>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</si>
  <si>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</si>
  <si>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</si>
  <si>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</si>
  <si>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</si>
  <si>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</si>
  <si>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</si>
  <si>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</si>
  <si>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</si>
  <si>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</si>
  <si>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</si>
  <si>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</si>
  <si>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</si>
  <si>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</si>
  <si>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</si>
  <si>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</si>
  <si>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</si>
  <si>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</si>
  <si>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</si>
  <si>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</si>
  <si>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</si>
  <si>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</si>
  <si>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</si>
  <si>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</si>
  <si>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</si>
  <si>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</si>
  <si>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</si>
  <si>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</si>
  <si>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</si>
  <si>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</si>
  <si>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</si>
  <si>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</si>
  <si>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</si>
  <si>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</si>
  <si>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</si>
  <si>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</si>
  <si>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</si>
  <si>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</si>
  <si>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</si>
  <si>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</si>
  <si>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</si>
  <si>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</si>
  <si>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</si>
  <si>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</si>
  <si>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</si>
  <si>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</si>
  <si>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</si>
  <si>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</si>
  <si>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</si>
  <si>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</si>
  <si>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</si>
  <si>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</si>
  <si>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</si>
  <si>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</si>
  <si>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</si>
  <si>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</si>
  <si>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</si>
  <si>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</si>
  <si>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</si>
  <si>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</si>
  <si>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</si>
  <si>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</si>
  <si>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</si>
  <si>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</si>
  <si>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</si>
  <si>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</si>
  <si>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</si>
  <si>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</si>
  <si>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</si>
  <si>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</si>
  <si>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</si>
  <si>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</si>
  <si>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</si>
  <si>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</si>
  <si>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</si>
  <si>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</si>
  <si>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</si>
  <si>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</si>
  <si>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</si>
  <si>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</si>
  <si>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</si>
  <si>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</si>
  <si>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</si>
  <si>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</si>
  <si>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</si>
  <si>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</si>
  <si>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</si>
  <si>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</si>
  <si>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</si>
  <si>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</si>
  <si>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</si>
  <si>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</si>
  <si>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</si>
  <si>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</si>
  <si>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</si>
  <si>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</si>
  <si>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</si>
  <si>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</si>
  <si>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</si>
  <si>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</si>
  <si>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</si>
  <si>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</si>
  <si>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</si>
  <si>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</si>
  <si>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</si>
  <si>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</si>
  <si>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</si>
  <si>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</si>
  <si>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</si>
  <si>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</si>
  <si>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</si>
  <si>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</si>
  <si>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</si>
  <si>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</si>
  <si>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</si>
  <si>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</si>
  <si>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</si>
  <si>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</si>
  <si>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</si>
  <si>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</si>
  <si>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</si>
  <si>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</si>
  <si>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</si>
  <si>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</si>
  <si>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</si>
  <si>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</si>
  <si>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</si>
  <si>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</si>
  <si>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</si>
  <si>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</si>
  <si>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</si>
  <si>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</si>
  <si>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</si>
  <si>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</si>
  <si>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</si>
  <si>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</si>
  <si>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</si>
  <si>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</si>
  <si>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</si>
  <si>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</si>
  <si>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</si>
  <si>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</si>
  <si>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</si>
  <si>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</si>
  <si>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</si>
  <si>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</si>
  <si>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</si>
  <si>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</si>
  <si>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</si>
  <si>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</si>
  <si>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</si>
  <si>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</si>
  <si>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</si>
  <si>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</si>
  <si>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</si>
  <si>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</si>
  <si>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</si>
  <si>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</si>
  <si>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</si>
  <si>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</si>
  <si>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</si>
  <si>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</si>
  <si>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</si>
  <si>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</si>
  <si>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</si>
  <si>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</si>
  <si>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</si>
  <si>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</si>
  <si>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</si>
  <si>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</si>
  <si>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</si>
  <si>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</si>
  <si>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</si>
  <si>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</si>
  <si>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</si>
  <si>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</si>
  <si>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</si>
  <si>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</si>
  <si>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</si>
  <si>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</si>
  <si>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</si>
  <si>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</si>
  <si>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</si>
  <si>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</si>
  <si>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</si>
  <si>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</si>
  <si>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</si>
  <si>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</si>
  <si>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</si>
  <si>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</si>
  <si>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</si>
  <si>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</si>
  <si>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</si>
  <si>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</si>
  <si>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</si>
  <si>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</si>
  <si>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</si>
  <si>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</si>
  <si>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</si>
  <si>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</si>
  <si>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</si>
  <si>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</si>
  <si>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</si>
  <si>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</si>
  <si>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</si>
  <si>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</si>
  <si>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</si>
  <si>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</si>
  <si>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</si>
  <si>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</si>
  <si>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</si>
  <si>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</si>
  <si>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</si>
  <si>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</si>
  <si>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</si>
  <si>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</si>
  <si>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</si>
  <si>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</si>
  <si>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</si>
  <si>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</si>
  <si>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</si>
  <si>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</si>
  <si>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</si>
  <si>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</si>
  <si>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</si>
  <si>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</si>
  <si>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</si>
  <si>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</si>
  <si>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</si>
  <si>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</si>
  <si>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</si>
  <si>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</si>
  <si>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</si>
  <si>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</si>
  <si>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</si>
  <si>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</si>
  <si>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</si>
  <si>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</si>
  <si>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</si>
  <si>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</si>
  <si>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</si>
  <si>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</si>
  <si>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</si>
  <si>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</si>
  <si>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</si>
  <si>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</si>
  <si>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</si>
  <si>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</si>
  <si>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</si>
  <si>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</si>
  <si>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</si>
  <si>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</si>
  <si>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</si>
  <si>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</si>
  <si>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</si>
  <si>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</si>
  <si>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</si>
  <si>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</si>
  <si>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</si>
  <si>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</si>
  <si>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</si>
  <si>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</si>
  <si>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</si>
  <si>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</si>
  <si>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</si>
  <si>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</si>
  <si>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</si>
  <si>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</si>
  <si>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</si>
  <si>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</si>
  <si>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</si>
  <si>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</si>
  <si>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</si>
  <si>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</si>
  <si>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</si>
  <si>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</si>
  <si>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</si>
  <si>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</si>
  <si>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</si>
  <si>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</si>
  <si>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</si>
  <si>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</si>
  <si>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</si>
  <si>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</si>
  <si>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</si>
  <si>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</si>
  <si>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</si>
  <si>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</si>
  <si>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</si>
  <si>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</si>
  <si>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</si>
  <si>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</si>
  <si>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</si>
  <si>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</si>
  <si>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</si>
  <si>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</si>
  <si>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</si>
  <si>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</si>
  <si>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</si>
  <si>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</si>
  <si>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</si>
  <si>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</si>
  <si>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</si>
  <si>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</si>
  <si>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</si>
  <si>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</si>
  <si>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</si>
  <si>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</si>
  <si>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</si>
  <si>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</si>
  <si>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</si>
  <si>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</si>
  <si>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</si>
  <si>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</si>
  <si>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</si>
  <si>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</si>
  <si>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</si>
  <si>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</si>
  <si>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</si>
  <si>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</si>
  <si>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</si>
  <si>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</si>
  <si>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</si>
  <si>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</si>
  <si>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</si>
  <si>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</si>
  <si>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</si>
  <si>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</si>
  <si>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</si>
  <si>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</si>
  <si>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</si>
  <si>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</si>
  <si>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</si>
  <si>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</si>
  <si>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</si>
  <si>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</si>
  <si>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</si>
  <si>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</si>
  <si>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</si>
  <si>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</si>
  <si>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</si>
  <si>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</si>
  <si>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</si>
  <si>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</si>
  <si>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</si>
  <si>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</si>
  <si>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</si>
  <si>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</si>
  <si>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</si>
  <si>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</si>
  <si>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</si>
  <si>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</si>
  <si>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</si>
  <si>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</si>
  <si>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</si>
  <si>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</si>
  <si>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</si>
  <si>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</si>
  <si>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</si>
  <si>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</si>
  <si>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</si>
  <si>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</si>
  <si>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</si>
  <si>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</si>
  <si>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</si>
  <si>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</si>
  <si>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</si>
  <si>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</si>
  <si>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</si>
  <si>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</si>
  <si>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</si>
  <si>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</si>
  <si>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</si>
  <si>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</si>
  <si>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</si>
  <si>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</si>
  <si>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</si>
  <si>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</si>
  <si>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</si>
  <si>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</si>
  <si>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</si>
  <si>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</si>
  <si>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</si>
  <si>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</si>
  <si>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</si>
  <si>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</si>
  <si>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</si>
  <si>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</si>
  <si>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</si>
  <si>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</si>
  <si>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</si>
  <si>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</si>
  <si>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</si>
  <si>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</si>
  <si>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</si>
  <si>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</si>
  <si>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</si>
  <si>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</si>
  <si>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</si>
  <si>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</si>
  <si>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</si>
  <si>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</si>
  <si>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</si>
  <si>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</si>
  <si>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</si>
  <si>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</si>
  <si>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</si>
  <si>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</si>
  <si>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</si>
  <si>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</si>
  <si>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</si>
  <si>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</si>
  <si>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</si>
  <si>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</si>
  <si>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</si>
  <si>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</si>
  <si>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</si>
  <si>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</si>
  <si>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</si>
  <si>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</si>
  <si>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</si>
  <si>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</si>
  <si>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</si>
  <si>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</si>
  <si>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</si>
  <si>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</si>
  <si>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</si>
  <si>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</si>
  <si>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</si>
  <si>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</si>
  <si>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</si>
  <si>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</si>
  <si>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</si>
  <si>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</si>
  <si>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</si>
  <si>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</si>
  <si>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</si>
  <si>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</si>
  <si>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</si>
  <si>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</si>
  <si>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</si>
  <si>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</si>
  <si>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</si>
  <si>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</si>
  <si>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</si>
  <si>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</si>
  <si>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</si>
  <si>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</si>
  <si>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</si>
  <si>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</si>
  <si>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</si>
  <si>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</si>
  <si>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</si>
  <si>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</si>
  <si>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</si>
  <si>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</si>
  <si>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</si>
  <si>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</si>
  <si>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</si>
  <si>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</si>
  <si>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</si>
  <si>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</si>
  <si>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</si>
  <si>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</si>
  <si>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</si>
  <si>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</si>
  <si>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</si>
  <si>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</si>
  <si>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</si>
  <si>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</si>
  <si>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</si>
  <si>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</si>
  <si>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</si>
  <si>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</si>
  <si>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</si>
  <si>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</si>
  <si>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</si>
  <si>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</si>
  <si>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</si>
  <si>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</si>
  <si>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</si>
  <si>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</si>
  <si>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</si>
  <si>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</si>
  <si>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</si>
  <si>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</si>
  <si>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</si>
  <si>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</si>
  <si>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</si>
  <si>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</si>
  <si>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</si>
  <si>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</si>
  <si>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</si>
  <si>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</si>
  <si>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</si>
  <si>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</si>
  <si>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</si>
  <si>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</si>
  <si>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</si>
  <si>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</si>
  <si>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</si>
  <si>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</si>
  <si>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</si>
  <si>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</si>
  <si>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</si>
  <si>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</si>
  <si>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</si>
  <si>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</si>
  <si>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</si>
  <si>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</si>
  <si>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</si>
  <si>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</si>
  <si>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</si>
  <si>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</si>
  <si>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</si>
  <si>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</si>
  <si>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</si>
  <si>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</si>
  <si>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</si>
  <si>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</si>
  <si>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</si>
  <si>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</si>
  <si>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</si>
  <si>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</si>
  <si>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</si>
  <si>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</si>
  <si>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</si>
  <si>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</si>
  <si>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</si>
  <si>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</si>
  <si>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</si>
  <si>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</si>
  <si>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</si>
  <si>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</si>
  <si>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</si>
  <si>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</si>
  <si>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</si>
  <si>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</si>
  <si>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</si>
  <si>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</si>
  <si>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</si>
  <si>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</si>
  <si>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</si>
  <si>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</si>
  <si>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</si>
  <si>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</si>
  <si>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</si>
  <si>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</si>
  <si>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</si>
  <si>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</si>
  <si>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</si>
  <si>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</si>
  <si>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</si>
  <si>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</si>
  <si>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</si>
  <si>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</si>
  <si>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</si>
  <si>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</si>
  <si>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</si>
  <si>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</si>
  <si>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</si>
  <si>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</si>
  <si>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</si>
  <si>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</si>
  <si>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</si>
  <si>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</si>
  <si>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</si>
  <si>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</si>
  <si>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</si>
  <si>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</si>
  <si>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</si>
  <si>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</si>
  <si>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</si>
  <si>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</si>
  <si>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</si>
  <si>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</si>
  <si>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</si>
  <si>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</si>
  <si>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</si>
  <si>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</si>
  <si>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</si>
  <si>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</si>
  <si>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</si>
  <si>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</si>
  <si>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</si>
  <si>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</si>
  <si>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</si>
  <si>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</si>
  <si>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</si>
  <si>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</si>
  <si>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</si>
  <si>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</si>
  <si>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</si>
  <si>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</si>
  <si>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</si>
  <si>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</si>
  <si>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</si>
  <si>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</si>
  <si>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</si>
  <si>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</si>
  <si>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</si>
  <si>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</si>
  <si>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</si>
  <si>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</si>
  <si>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</si>
  <si>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</si>
  <si>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</si>
  <si>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</si>
  <si>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</si>
  <si>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</si>
  <si>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</si>
  <si>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</si>
  <si>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</si>
  <si>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</si>
  <si>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</si>
  <si>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</si>
  <si>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</si>
  <si>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</si>
  <si>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</si>
  <si>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</si>
  <si>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</si>
  <si>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</si>
  <si>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</si>
  <si>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</si>
  <si>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</si>
  <si>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</si>
  <si>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</si>
  <si>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</si>
  <si>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</si>
  <si>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</si>
  <si>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</si>
  <si>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</si>
  <si>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</si>
  <si>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</si>
  <si>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</si>
  <si>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</si>
  <si>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</si>
  <si>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</si>
  <si>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</si>
  <si>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</si>
  <si>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</si>
  <si>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</si>
  <si>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</si>
  <si>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</si>
  <si>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</si>
  <si>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</si>
  <si>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</si>
  <si>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</si>
  <si>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</si>
  <si>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</si>
  <si>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</si>
  <si>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</si>
  <si>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</si>
  <si>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</si>
  <si>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</si>
  <si>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</si>
  <si>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</si>
  <si>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</si>
  <si>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</si>
  <si>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</si>
  <si>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</si>
  <si>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</si>
  <si>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</si>
  <si>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</si>
  <si>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</si>
  <si>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</si>
  <si>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</si>
  <si>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</si>
  <si>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</si>
  <si>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</si>
  <si>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</si>
  <si>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</si>
  <si>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</si>
  <si>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</si>
  <si>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</si>
  <si>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</si>
  <si>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</si>
  <si>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</si>
  <si>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</si>
  <si>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</si>
  <si>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</si>
  <si>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</si>
  <si>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</si>
  <si>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</si>
  <si>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</si>
  <si>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</si>
  <si>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</si>
  <si>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</si>
  <si>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</si>
  <si>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</si>
  <si>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</si>
  <si>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</si>
  <si>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</si>
  <si>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</si>
  <si>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</si>
  <si>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</si>
  <si>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</si>
  <si>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</si>
  <si>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</si>
  <si>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</si>
  <si>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</si>
  <si>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</si>
  <si>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</si>
  <si>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</si>
  <si>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</si>
  <si>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</si>
  <si>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</si>
  <si>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</si>
  <si>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</si>
  <si>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</si>
  <si>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</si>
  <si>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</si>
  <si>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</si>
  <si>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</si>
  <si>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</si>
  <si>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</si>
  <si>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</si>
  <si>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</si>
  <si>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</si>
  <si>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</si>
  <si>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</si>
  <si>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</si>
  <si>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</si>
  <si>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</si>
  <si>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</si>
  <si>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</si>
  <si>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</si>
  <si>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</si>
  <si>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</si>
  <si>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</si>
  <si>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</si>
  <si>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</si>
  <si>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</si>
  <si>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</si>
  <si>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</si>
  <si>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</si>
  <si>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</si>
  <si>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</si>
  <si>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</si>
  <si>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</si>
  <si>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</si>
  <si>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</si>
  <si>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</si>
  <si>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</si>
  <si>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</si>
  <si>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</si>
  <si>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</si>
  <si>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</si>
  <si>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</si>
  <si>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</si>
  <si>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</si>
  <si>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</si>
  <si>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</si>
  <si>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</si>
  <si>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</si>
  <si>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</si>
  <si>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</si>
  <si>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</si>
  <si>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</si>
  <si>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</si>
  <si>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</si>
  <si>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</si>
  <si>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</si>
  <si>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</si>
  <si>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</si>
  <si>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</si>
  <si>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</si>
  <si>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</si>
  <si>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</si>
  <si>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</si>
  <si>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</si>
  <si>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</si>
  <si>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</si>
  <si>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</si>
  <si>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</si>
  <si>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</si>
  <si>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</si>
  <si>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</si>
  <si>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</si>
  <si>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</si>
  <si>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</si>
  <si>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</si>
  <si>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</si>
  <si>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</si>
  <si>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</si>
  <si>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</si>
  <si>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</si>
  <si>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</si>
  <si>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</si>
  <si>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</si>
  <si>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</si>
  <si>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</si>
  <si>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</si>
  <si>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</si>
  <si>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</si>
  <si>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</si>
  <si>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</si>
  <si>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</si>
  <si>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</si>
  <si>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</si>
  <si>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</si>
  <si>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</si>
  <si>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</si>
  <si>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</si>
  <si>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</si>
  <si>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</si>
  <si>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</si>
  <si>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</si>
  <si>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</si>
  <si>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</si>
  <si>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</si>
  <si>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</si>
  <si>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</si>
  <si>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</si>
  <si>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</si>
  <si>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</si>
  <si>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</si>
  <si>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</si>
  <si>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</si>
  <si>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</si>
  <si>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</si>
  <si>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</si>
  <si>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</si>
  <si>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</si>
  <si>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</si>
  <si>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</si>
  <si>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</si>
  <si>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</si>
  <si>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</si>
  <si>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</si>
  <si>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</si>
  <si>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</si>
  <si>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</si>
  <si>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</si>
  <si>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</si>
  <si>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</si>
  <si>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</si>
  <si>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</si>
  <si>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</si>
  <si>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</si>
  <si>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</si>
  <si>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</si>
  <si>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</si>
  <si>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</si>
  <si>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</si>
  <si>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</si>
  <si>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</si>
  <si>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</si>
  <si>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</si>
  <si>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</si>
  <si>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</si>
  <si>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</si>
  <si>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</si>
  <si>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</si>
  <si>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</si>
  <si>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</si>
  <si>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</si>
  <si>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</si>
  <si>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</si>
  <si>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</si>
  <si>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</si>
  <si>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</si>
  <si>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</si>
  <si>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</si>
  <si>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</si>
  <si>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</si>
  <si>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</si>
  <si>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</si>
  <si>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</si>
  <si>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</si>
  <si>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</si>
  <si>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</si>
  <si>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</si>
  <si>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</si>
  <si>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</si>
  <si>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</si>
  <si>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</si>
  <si>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</si>
  <si>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</si>
  <si>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</si>
  <si>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</si>
  <si>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</si>
  <si>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</si>
  <si>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</si>
  <si>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</si>
  <si>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</si>
  <si>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</si>
  <si>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</si>
  <si>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</si>
  <si>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</si>
  <si>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</si>
  <si>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</si>
  <si>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</si>
  <si>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</si>
  <si>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</si>
  <si>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</si>
  <si>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</si>
  <si>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</si>
  <si>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</si>
  <si>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</si>
  <si>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</si>
  <si>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</si>
  <si>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</si>
  <si>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</si>
  <si>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</si>
  <si>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</si>
  <si>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</si>
  <si>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</si>
  <si>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</si>
  <si>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</si>
  <si>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</si>
  <si>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</si>
  <si>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</si>
  <si>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</si>
  <si>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</si>
  <si>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</si>
  <si>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</si>
  <si>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</si>
  <si>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</si>
  <si>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</si>
  <si>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</si>
  <si>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</si>
  <si>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</si>
  <si>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</si>
  <si>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</si>
  <si>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</si>
  <si>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</si>
  <si>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</si>
  <si>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</si>
  <si>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</si>
  <si>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</si>
  <si>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</si>
  <si>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</si>
  <si>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</si>
  <si>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</si>
  <si>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</si>
  <si>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</si>
  <si>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</si>
  <si>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</si>
  <si>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</si>
  <si>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</si>
  <si>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</si>
  <si>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</si>
  <si>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</si>
  <si>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</si>
  <si>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</si>
  <si>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</si>
  <si>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</si>
  <si>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</si>
  <si>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</si>
  <si>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</si>
  <si>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</si>
  <si>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</si>
  <si>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</si>
  <si>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</si>
  <si>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</si>
  <si>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</si>
  <si>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</si>
  <si>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</si>
  <si>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</si>
  <si>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</si>
  <si>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</si>
  <si>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</si>
  <si>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</si>
  <si>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</si>
  <si>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</si>
  <si>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</si>
  <si>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</si>
  <si>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</si>
  <si>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</si>
  <si>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</si>
  <si>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</si>
  <si>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</si>
  <si>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</si>
  <si>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</si>
  <si>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</si>
  <si>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</si>
  <si>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</si>
  <si>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</si>
  <si>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</si>
  <si>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</si>
  <si>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</si>
  <si>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</si>
  <si>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</si>
  <si>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</si>
  <si>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</si>
  <si>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</si>
  <si>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</si>
  <si>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</si>
  <si>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</si>
  <si>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</si>
  <si>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</si>
  <si>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</si>
  <si>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</si>
  <si>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</si>
  <si>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</si>
  <si>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</si>
  <si>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</si>
  <si>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</si>
  <si>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</si>
  <si>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</si>
  <si>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</si>
  <si>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</si>
  <si>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</si>
  <si>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</si>
  <si>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</si>
  <si>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</si>
  <si>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</si>
  <si>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</si>
  <si>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</si>
  <si>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</si>
  <si>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</si>
  <si>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</si>
  <si>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</si>
  <si>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</si>
  <si>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</si>
  <si>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</si>
  <si>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</si>
  <si>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</si>
  <si>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</si>
  <si>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</si>
  <si>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</si>
  <si>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</si>
  <si>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</si>
  <si>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</si>
  <si>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</si>
  <si>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</si>
  <si>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</si>
  <si>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</si>
  <si>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</si>
  <si>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</si>
  <si>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</si>
  <si>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</si>
  <si>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</si>
  <si>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</si>
  <si>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</si>
  <si>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</si>
  <si>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</si>
  <si>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</si>
  <si>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</si>
  <si>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</si>
  <si>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</si>
  <si>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</si>
  <si>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</si>
  <si>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</si>
  <si>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</si>
  <si>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</si>
  <si>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</si>
  <si>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</si>
  <si>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</si>
  <si>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</si>
  <si>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</si>
  <si>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</si>
  <si>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</si>
  <si>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</si>
  <si>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</si>
  <si>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</si>
  <si>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</si>
  <si>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</si>
  <si>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</si>
  <si>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</si>
  <si>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</si>
  <si>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</si>
  <si>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</si>
  <si>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</si>
  <si>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</si>
  <si>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</si>
  <si>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</si>
  <si>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</si>
  <si>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</si>
  <si>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</si>
  <si>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</si>
  <si>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</si>
  <si>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</si>
  <si>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</si>
  <si>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</si>
  <si>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</si>
  <si>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</si>
  <si>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</si>
  <si>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</si>
  <si>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</si>
  <si>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</si>
  <si>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</si>
  <si>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</si>
  <si>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</si>
  <si>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</si>
  <si>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</si>
  <si>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</si>
  <si>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</si>
  <si>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</si>
  <si>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</si>
  <si>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</si>
  <si>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</si>
  <si>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</si>
  <si>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</si>
  <si>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</si>
  <si>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</si>
  <si>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</si>
  <si>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</si>
  <si>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</si>
  <si>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</si>
  <si>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</si>
  <si>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</si>
  <si>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</si>
  <si>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</si>
  <si>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</si>
  <si>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</si>
  <si>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</si>
  <si>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</si>
  <si>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</si>
  <si>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</si>
  <si>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</si>
  <si>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</si>
  <si>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</si>
  <si>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</si>
  <si>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</si>
  <si>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</si>
  <si>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</si>
  <si>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</si>
  <si>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</si>
  <si>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</si>
  <si>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</si>
  <si>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</si>
  <si>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</si>
  <si>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</si>
  <si>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</si>
  <si>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</si>
  <si>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</si>
  <si>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</si>
  <si>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</si>
  <si>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</si>
  <si>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</si>
  <si>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</si>
  <si>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</si>
  <si>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</si>
  <si>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</si>
  <si>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</si>
  <si>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</si>
  <si>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</si>
  <si>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</si>
  <si>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</si>
  <si>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</si>
  <si>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</si>
  <si>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</si>
  <si>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</si>
  <si>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</si>
  <si>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</si>
  <si>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</si>
  <si>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</si>
  <si>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</si>
  <si>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</si>
  <si>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</si>
  <si>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</si>
  <si>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</si>
  <si>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</si>
  <si>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</si>
  <si>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</si>
  <si>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</si>
  <si>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</si>
  <si>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</si>
  <si>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</si>
  <si>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</si>
  <si>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</si>
  <si>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</si>
  <si>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</si>
  <si>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</si>
  <si>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</si>
  <si>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</si>
  <si>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</si>
  <si>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</si>
  <si>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</si>
  <si>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</si>
  <si>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</si>
  <si>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</si>
  <si>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</si>
  <si>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</si>
  <si>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</si>
  <si>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</si>
  <si>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</si>
  <si>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</si>
  <si>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</si>
  <si>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</si>
  <si>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</si>
  <si>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</si>
  <si>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</si>
  <si>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</si>
  <si>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</si>
  <si>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</si>
  <si>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</si>
  <si>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</si>
  <si>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</si>
  <si>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</si>
  <si>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</si>
  <si>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</si>
  <si>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</si>
  <si>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</si>
  <si>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</si>
  <si>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</si>
  <si>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</si>
  <si>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</si>
  <si>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</si>
  <si>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</si>
  <si>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</si>
  <si>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</si>
  <si>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</si>
  <si>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</si>
  <si>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</si>
  <si>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</si>
  <si>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</si>
  <si>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</si>
  <si>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</si>
  <si>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</si>
  <si>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</si>
  <si>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</si>
  <si>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</si>
  <si>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</si>
  <si>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</si>
  <si>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</si>
  <si>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</si>
  <si>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</si>
  <si>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</si>
  <si>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</si>
  <si>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</si>
  <si>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</si>
  <si>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</si>
  <si>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</si>
  <si>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</si>
  <si>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</si>
  <si>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</si>
  <si>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</si>
  <si>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</si>
  <si>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</si>
  <si>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</si>
  <si>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</si>
  <si>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</si>
  <si>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</si>
  <si>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</si>
  <si>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</si>
  <si>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</si>
  <si>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</si>
  <si>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</si>
  <si>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</si>
  <si>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</si>
  <si>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</si>
  <si>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</si>
  <si>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</si>
  <si>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</si>
  <si>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</si>
  <si>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</si>
  <si>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</si>
  <si>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</si>
  <si>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</si>
  <si>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</si>
  <si>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</si>
  <si>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</si>
  <si>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</si>
  <si>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</si>
  <si>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</si>
  <si>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</si>
  <si>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</si>
  <si>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</si>
  <si>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</si>
  <si>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</si>
  <si>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</si>
  <si>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</si>
  <si>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</si>
  <si>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</si>
  <si>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</si>
  <si>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</si>
  <si>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</si>
  <si>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</si>
  <si>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</si>
  <si>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</si>
  <si>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</si>
  <si>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</si>
  <si>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</si>
  <si>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</si>
  <si>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</si>
  <si>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</si>
  <si>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</si>
  <si>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</si>
  <si>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</si>
  <si>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</si>
  <si>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</si>
  <si>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</si>
  <si>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</si>
  <si>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</si>
  <si>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</si>
  <si>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</si>
  <si>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</si>
  <si>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</si>
  <si>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</si>
  <si>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</si>
  <si>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</si>
  <si>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</si>
  <si>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</si>
  <si>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</si>
  <si>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</si>
  <si>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</si>
  <si>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</si>
  <si>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</si>
  <si>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</si>
  <si>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</si>
  <si>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</si>
  <si>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</si>
  <si>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</si>
  <si>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</si>
  <si>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</si>
  <si>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</si>
  <si>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</si>
  <si>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</si>
  <si>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</si>
  <si>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</si>
  <si>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</si>
  <si>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</si>
  <si>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</si>
  <si>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</si>
  <si>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</si>
  <si>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</si>
  <si>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</si>
  <si>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</si>
  <si>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</si>
  <si>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</si>
  <si>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</si>
  <si>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</si>
  <si>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</si>
  <si>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</si>
  <si>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</si>
  <si>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</si>
  <si>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</si>
  <si>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</si>
  <si>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</si>
  <si>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</si>
  <si>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</si>
  <si>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</si>
  <si>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</si>
  <si>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</si>
  <si>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</si>
  <si>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</si>
  <si>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</si>
  <si>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</si>
  <si>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</si>
  <si>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</si>
  <si>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</si>
  <si>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</si>
  <si>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</si>
  <si>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</si>
  <si>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</si>
  <si>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</si>
  <si>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</si>
  <si>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</si>
  <si>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</si>
  <si>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</si>
  <si>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</si>
  <si>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</si>
  <si>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</si>
  <si>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</si>
  <si>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</si>
  <si>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</si>
  <si>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</si>
  <si>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</si>
  <si>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</si>
  <si>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</si>
  <si>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</si>
  <si>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</si>
  <si>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</si>
  <si>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</si>
  <si>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</si>
  <si>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</si>
  <si>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</si>
  <si>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</si>
  <si>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</si>
  <si>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</si>
  <si>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</si>
  <si>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</si>
  <si>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</si>
  <si>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</si>
  <si>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</si>
  <si>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</si>
  <si>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</si>
  <si>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</si>
  <si>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</si>
  <si>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</si>
  <si>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</si>
  <si>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</si>
  <si>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</si>
  <si>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</si>
  <si>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</si>
  <si>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</si>
  <si>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</si>
  <si>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</si>
  <si>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</si>
  <si>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</si>
  <si>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</si>
  <si>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</si>
  <si>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</si>
  <si>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</si>
  <si>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</si>
  <si>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</si>
  <si>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</si>
  <si>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</si>
  <si>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</si>
  <si>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</si>
  <si>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</si>
  <si>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</si>
  <si>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</si>
  <si>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</si>
  <si>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</si>
  <si>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</si>
  <si>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</si>
  <si>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</si>
  <si>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</si>
  <si>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</si>
  <si>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</si>
  <si>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</si>
  <si>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</si>
  <si>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</si>
  <si>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</si>
  <si>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</si>
  <si>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</si>
  <si>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</si>
  <si>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</si>
  <si>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</si>
  <si>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</si>
  <si>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</si>
  <si>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</si>
  <si>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</si>
  <si>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</si>
  <si>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</si>
  <si>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</si>
  <si>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</si>
  <si>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</si>
  <si>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</si>
  <si>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</si>
  <si>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</si>
  <si>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</si>
  <si>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</si>
  <si>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</si>
  <si>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</si>
  <si>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</si>
  <si>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</si>
  <si>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</si>
  <si>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</si>
  <si>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</si>
  <si>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</si>
  <si>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</si>
  <si>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</si>
  <si>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</si>
  <si>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</si>
  <si>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</si>
  <si>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</si>
  <si>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</si>
  <si>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</si>
  <si>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</si>
  <si>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</si>
  <si>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</si>
  <si>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</si>
  <si>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</si>
  <si>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</si>
  <si>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</si>
  <si>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</si>
  <si>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</si>
  <si>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</si>
  <si>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</si>
  <si>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</si>
  <si>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</si>
  <si>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</si>
  <si>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</si>
  <si>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</si>
  <si>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</si>
  <si>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</si>
  <si>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</si>
  <si>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</si>
  <si>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</si>
  <si>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</si>
  <si>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</si>
  <si>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</si>
  <si>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</si>
  <si>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</si>
  <si>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</si>
  <si>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</si>
  <si>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</si>
  <si>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</si>
  <si>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</si>
  <si>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</si>
  <si>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</si>
  <si>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</si>
  <si>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</si>
  <si>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</si>
  <si>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</si>
  <si>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</si>
  <si>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</si>
  <si>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</si>
  <si>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</si>
  <si>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</si>
  <si>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</si>
  <si>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</si>
  <si>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</si>
  <si>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</si>
  <si>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</si>
  <si>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</si>
  <si>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</si>
  <si>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</si>
  <si>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</si>
  <si>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</si>
  <si>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</si>
  <si>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</si>
  <si>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</si>
  <si>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</si>
  <si>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</si>
  <si>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</si>
  <si>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</si>
  <si>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</si>
  <si>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</si>
  <si>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</si>
  <si>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</si>
  <si>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</si>
  <si>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</si>
  <si>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</si>
  <si>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</si>
  <si>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</si>
  <si>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</si>
  <si>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</si>
  <si>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</si>
  <si>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</si>
  <si>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</si>
  <si>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</si>
  <si>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</si>
  <si>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</si>
  <si>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</si>
  <si>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</si>
  <si>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</si>
  <si>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</si>
  <si>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</si>
  <si>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</si>
  <si>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</si>
  <si>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</si>
  <si>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</si>
  <si>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</si>
  <si>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</si>
  <si>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</si>
  <si>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</si>
  <si>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</si>
  <si>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</si>
  <si>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</si>
  <si>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</si>
  <si>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</si>
  <si>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</si>
  <si>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</si>
  <si>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</si>
  <si>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</si>
  <si>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</si>
  <si>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</si>
  <si>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</si>
  <si>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</si>
  <si>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</si>
  <si>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</si>
  <si>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</si>
  <si>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</si>
  <si>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</si>
  <si>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</si>
  <si>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</si>
  <si>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</si>
  <si>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</si>
  <si>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</si>
  <si>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</si>
  <si>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</si>
  <si>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</si>
  <si>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</si>
  <si>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</si>
  <si>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</si>
  <si>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</si>
  <si>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</si>
  <si>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</si>
  <si>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</si>
  <si>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</si>
  <si>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</si>
  <si>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</si>
  <si>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</si>
  <si>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</si>
  <si>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</si>
  <si>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</si>
  <si>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</si>
  <si>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</si>
  <si>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</si>
  <si>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</si>
  <si>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</si>
  <si>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</si>
  <si>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</si>
  <si>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</si>
  <si>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</si>
  <si>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</si>
  <si>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</si>
  <si>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</si>
  <si>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</si>
  <si>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</si>
  <si>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</si>
  <si>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</si>
  <si>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</si>
  <si>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</si>
  <si>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</si>
  <si>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</si>
  <si>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</si>
  <si>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</si>
  <si>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</si>
  <si>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</si>
  <si>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</si>
  <si>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</si>
  <si>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</si>
  <si>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</si>
  <si>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</si>
  <si>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</si>
  <si>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</si>
  <si>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</si>
  <si>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</si>
  <si>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</si>
  <si>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</si>
  <si>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</si>
  <si>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</si>
  <si>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</si>
  <si>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</si>
  <si>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</si>
  <si>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</si>
  <si>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</si>
  <si>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</si>
  <si>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</si>
  <si>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</si>
  <si>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</si>
  <si>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</si>
  <si>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</si>
  <si>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</si>
  <si>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</si>
  <si>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</si>
  <si>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</si>
  <si>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</si>
  <si>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</si>
  <si>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</si>
  <si>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</si>
  <si>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</si>
  <si>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</si>
  <si>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</si>
  <si>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</si>
  <si>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</si>
  <si>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</si>
  <si>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</si>
  <si>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</si>
  <si>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</si>
  <si>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</si>
  <si>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</si>
  <si>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</si>
  <si>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</si>
  <si>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</si>
  <si>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</si>
  <si>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</si>
  <si>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</si>
  <si>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</si>
  <si>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</si>
  <si>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</si>
  <si>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</si>
  <si>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</si>
  <si>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</si>
  <si>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</si>
  <si>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</si>
  <si>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</si>
  <si>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</si>
  <si>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</si>
  <si>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</si>
  <si>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</si>
  <si>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</si>
  <si>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</si>
  <si>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</si>
  <si>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</si>
  <si>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</si>
  <si>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</si>
  <si>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</si>
  <si>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</si>
  <si>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</si>
  <si>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</si>
  <si>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</si>
  <si>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</si>
  <si>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</si>
  <si>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</si>
  <si>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</si>
  <si>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</si>
  <si>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</si>
  <si>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</si>
  <si>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</si>
  <si>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</si>
  <si>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</si>
  <si>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</si>
  <si>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</si>
  <si>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</si>
  <si>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</si>
  <si>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</si>
  <si>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</si>
  <si>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</si>
  <si>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</si>
  <si>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</si>
  <si>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</si>
  <si>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</si>
  <si>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</si>
  <si>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</si>
  <si>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</si>
  <si>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</si>
  <si>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</si>
  <si>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</si>
  <si>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</si>
  <si>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</si>
  <si>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</si>
  <si>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</si>
  <si>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</si>
  <si>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</si>
  <si>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</si>
  <si>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</si>
  <si>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</si>
  <si>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</si>
  <si>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</si>
  <si>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</si>
  <si>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</si>
  <si>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</si>
  <si>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</si>
  <si>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</si>
  <si>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</si>
  <si>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</si>
  <si>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</si>
  <si>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</si>
  <si>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</si>
  <si>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</si>
  <si>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</si>
  <si>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</si>
  <si>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</si>
  <si>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</si>
  <si>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</si>
  <si>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</si>
  <si>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</si>
  <si>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</si>
  <si>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</si>
  <si>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</si>
  <si>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</si>
  <si>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</si>
  <si>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</si>
  <si>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</si>
  <si>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</si>
  <si>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</si>
  <si>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</si>
  <si>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</si>
  <si>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</si>
  <si>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</si>
  <si>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</si>
  <si>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</si>
  <si>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</si>
  <si>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</si>
  <si>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</si>
  <si>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</si>
  <si>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</si>
  <si>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</si>
  <si>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</si>
  <si>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</si>
  <si>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</si>
  <si>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</si>
  <si>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</si>
  <si>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</si>
  <si>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</si>
  <si>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</si>
  <si>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</si>
  <si>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</si>
  <si>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</si>
  <si>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</si>
  <si>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</si>
  <si>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</si>
  <si>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</si>
  <si>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</si>
  <si>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</si>
  <si>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</si>
  <si>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</si>
  <si>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</si>
  <si>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</si>
  <si>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</si>
  <si>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</si>
  <si>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</si>
  <si>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</si>
  <si>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</si>
  <si>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</si>
  <si>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</si>
  <si>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</si>
  <si>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</si>
  <si>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</si>
  <si>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</si>
  <si>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</si>
  <si>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</si>
  <si>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</si>
  <si>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</si>
  <si>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</si>
  <si>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</si>
  <si>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</si>
  <si>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</si>
  <si>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</si>
  <si>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</si>
  <si>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</si>
  <si>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</si>
  <si>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</si>
  <si>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</si>
  <si>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</si>
  <si>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</si>
  <si>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</si>
  <si>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</si>
  <si>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</si>
  <si>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</si>
  <si>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</si>
  <si>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</si>
  <si>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</si>
  <si>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</si>
  <si>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</si>
  <si>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</si>
  <si>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</si>
  <si>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</si>
  <si>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</si>
  <si>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</si>
  <si>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</si>
  <si>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</si>
  <si>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</si>
  <si>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</si>
  <si>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</si>
  <si>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</si>
  <si>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</si>
  <si>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</si>
  <si>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</si>
  <si>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</si>
  <si>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</si>
  <si>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</si>
  <si>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</si>
  <si>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</si>
  <si>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</si>
  <si>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</si>
  <si>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</si>
  <si>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</si>
  <si>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</si>
  <si>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</si>
  <si>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</si>
  <si>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</si>
  <si>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</si>
  <si>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</si>
  <si>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</si>
  <si>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</si>
  <si>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</si>
  <si>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</si>
  <si>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</si>
  <si>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</si>
  <si>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</si>
  <si>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</si>
  <si>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</si>
  <si>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</si>
  <si>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</si>
  <si>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</si>
  <si>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</si>
  <si>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</si>
  <si>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</si>
  <si>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</si>
  <si>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</si>
  <si>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</si>
  <si>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</si>
  <si>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</si>
  <si>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</si>
  <si>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</si>
  <si>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</si>
  <si>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</si>
  <si>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</si>
  <si>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</si>
  <si>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</si>
  <si>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</si>
  <si>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</si>
  <si>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</si>
  <si>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</si>
  <si>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</si>
  <si>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</si>
  <si>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</si>
  <si>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</si>
  <si>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</si>
  <si>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</si>
  <si>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</si>
  <si>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</si>
  <si>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</si>
  <si>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</si>
  <si>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</si>
  <si>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</si>
  <si>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</si>
  <si>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</si>
  <si>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</si>
  <si>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</si>
  <si>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</si>
  <si>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</si>
  <si>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</si>
  <si>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</si>
  <si>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</si>
  <si>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</si>
  <si>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</si>
  <si>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</si>
  <si>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</si>
  <si>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</si>
  <si>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</si>
  <si>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</si>
  <si>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</si>
  <si>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</si>
  <si>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</si>
  <si>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</si>
  <si>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</si>
  <si>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</si>
  <si>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</si>
  <si>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</si>
  <si>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</si>
  <si>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</si>
  <si>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</si>
  <si>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</si>
  <si>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</si>
  <si>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</si>
  <si>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</si>
  <si>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</si>
  <si>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</si>
  <si>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</si>
  <si>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</si>
  <si>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</si>
  <si>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</si>
  <si>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</si>
  <si>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</si>
  <si>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</si>
  <si>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</si>
  <si>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</si>
  <si>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</si>
  <si>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</si>
  <si>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</si>
  <si>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</si>
  <si>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</si>
  <si>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</si>
  <si>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</si>
  <si>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</si>
  <si>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</si>
  <si>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</si>
  <si>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</si>
  <si>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</si>
  <si>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</si>
  <si>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</si>
  <si>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</si>
  <si>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</si>
  <si>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</si>
  <si>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</si>
  <si>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</si>
  <si>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</si>
  <si>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</si>
  <si>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</si>
  <si>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</si>
  <si>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</si>
  <si>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</si>
  <si>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</si>
  <si>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</si>
  <si>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</si>
  <si>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</si>
  <si>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</si>
  <si>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</si>
  <si>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</si>
  <si>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</si>
  <si>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</si>
  <si>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</si>
  <si>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</si>
  <si>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</si>
  <si>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</si>
  <si>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</si>
  <si>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</si>
  <si>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</si>
  <si>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</si>
  <si>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</si>
  <si>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</si>
  <si>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</si>
  <si>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</si>
  <si>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</si>
  <si>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</si>
  <si>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</si>
  <si>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</si>
  <si>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</si>
  <si>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</si>
  <si>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</si>
  <si>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</si>
  <si>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</si>
  <si>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</si>
  <si>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</si>
  <si>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</si>
  <si>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</si>
  <si>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</si>
  <si>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</si>
  <si>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</si>
  <si>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</si>
  <si>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</si>
  <si>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</si>
  <si>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</si>
  <si>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</si>
  <si>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</si>
  <si>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</si>
  <si>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</si>
  <si>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</si>
  <si>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</si>
  <si>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</si>
  <si>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</si>
  <si>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</si>
  <si>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</si>
  <si>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</si>
  <si>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</si>
  <si>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</si>
  <si>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</si>
  <si>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</si>
  <si>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</si>
  <si>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</si>
  <si>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</si>
  <si>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</si>
  <si>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</si>
  <si>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</si>
  <si>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</si>
  <si>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</si>
  <si>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</si>
  <si>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</si>
  <si>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</si>
  <si>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</si>
  <si>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</si>
  <si>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</si>
  <si>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</si>
  <si>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</si>
  <si>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</si>
  <si>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</si>
  <si>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</si>
  <si>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</si>
  <si>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</si>
  <si>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</si>
  <si>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</si>
  <si>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</si>
  <si>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</si>
  <si>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</si>
  <si>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</si>
  <si>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</si>
  <si>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</si>
  <si>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</si>
  <si>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</si>
  <si>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</si>
  <si>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</si>
  <si>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</si>
  <si>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</si>
  <si>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</si>
  <si>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</si>
  <si>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</si>
  <si>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</si>
  <si>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</si>
  <si>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</si>
  <si>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</si>
  <si>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</si>
  <si>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</si>
  <si>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</si>
  <si>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</si>
  <si>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</si>
  <si>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</si>
  <si>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</si>
  <si>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</si>
  <si>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</si>
  <si>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</si>
  <si>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</si>
  <si>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</si>
  <si>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</si>
  <si>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</si>
  <si>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</si>
  <si>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</si>
  <si>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</si>
  <si>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</si>
  <si>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</si>
  <si>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</si>
  <si>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</si>
  <si>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</si>
  <si>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</si>
  <si>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</si>
  <si>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</si>
  <si>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</si>
  <si>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</si>
  <si>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</si>
  <si>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</si>
  <si>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</si>
  <si>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</si>
  <si>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</si>
  <si>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</si>
  <si>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</si>
  <si>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</si>
  <si>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</si>
  <si>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</si>
  <si>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</si>
  <si>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</si>
  <si>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</si>
  <si>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</si>
  <si>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</si>
  <si>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</si>
  <si>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</si>
  <si>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</si>
  <si>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</si>
  <si>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</si>
  <si>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</si>
  <si>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</si>
  <si>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</si>
  <si>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</si>
  <si>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</si>
  <si>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</si>
  <si>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</si>
  <si>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</si>
  <si>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</si>
  <si>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</si>
  <si>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</si>
  <si>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</si>
  <si>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</si>
  <si>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</si>
  <si>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</si>
  <si>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</si>
  <si>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</si>
  <si>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</si>
  <si>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</si>
  <si>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</si>
  <si>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</si>
  <si>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</si>
  <si>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</si>
  <si>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</si>
  <si>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</si>
  <si>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</si>
  <si>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</si>
  <si>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</si>
  <si>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</si>
  <si>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</si>
  <si>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</si>
  <si>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</si>
  <si>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</si>
  <si>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</si>
  <si>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</si>
  <si>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</si>
  <si>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</si>
  <si>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</si>
  <si>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</si>
  <si>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</si>
  <si>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</si>
  <si>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</si>
  <si>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</si>
  <si>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</si>
  <si>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</si>
  <si>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</si>
  <si>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</si>
  <si>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</si>
  <si>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</si>
  <si>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</si>
  <si>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</si>
  <si>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</si>
  <si>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</si>
  <si>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</si>
  <si>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</si>
  <si>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</si>
  <si>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</si>
  <si>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</si>
  <si>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</si>
  <si>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</si>
  <si>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</si>
  <si>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</si>
  <si>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</si>
  <si>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</si>
  <si>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</si>
  <si>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</si>
  <si>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</si>
  <si>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</si>
  <si>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</si>
  <si>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</si>
  <si>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</si>
  <si>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</si>
  <si>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</si>
  <si>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</si>
  <si>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</si>
  <si>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</si>
  <si>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</si>
  <si>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</si>
  <si>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</si>
  <si>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</si>
  <si>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</si>
  <si>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</si>
  <si>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</si>
  <si>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</si>
  <si>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</si>
  <si>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</si>
  <si>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</si>
  <si>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</si>
  <si>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</si>
  <si>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</si>
  <si>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</si>
  <si>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</si>
  <si>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</si>
  <si>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</si>
  <si>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</si>
  <si>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</si>
  <si>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</si>
  <si>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</si>
  <si>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</si>
  <si>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</si>
  <si>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</si>
  <si>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</si>
  <si>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</si>
  <si>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</si>
  <si>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</si>
  <si>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</si>
  <si>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</si>
  <si>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</si>
  <si>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</si>
  <si>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</si>
  <si>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</si>
  <si>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</si>
  <si>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</si>
  <si>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</si>
  <si>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</si>
  <si>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</si>
  <si>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</si>
  <si>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</si>
  <si>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</si>
  <si>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</si>
  <si>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</si>
  <si>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</si>
  <si>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</si>
  <si>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</si>
  <si>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</si>
  <si>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</si>
  <si>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</si>
  <si>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</si>
  <si>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</si>
  <si>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</si>
  <si>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</si>
  <si>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</si>
  <si>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</si>
  <si>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</si>
  <si>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</si>
  <si>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</si>
  <si>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</si>
  <si>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</si>
  <si>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</si>
  <si>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</si>
  <si>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</si>
  <si>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</si>
  <si>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</si>
  <si>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</si>
  <si>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</si>
  <si>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</si>
  <si>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</si>
  <si>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</si>
  <si>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</si>
  <si>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</si>
  <si>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</si>
  <si>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</si>
  <si>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</si>
  <si>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</si>
  <si>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</si>
  <si>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</si>
  <si>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</si>
  <si>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</si>
  <si>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</si>
  <si>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</si>
  <si>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</si>
  <si>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</si>
  <si>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</si>
  <si>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</si>
  <si>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</si>
  <si>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</si>
  <si>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</si>
  <si>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</si>
  <si>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</si>
  <si>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</si>
  <si>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</si>
  <si>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</si>
  <si>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</si>
  <si>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</si>
  <si>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</si>
  <si>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</si>
  <si>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</si>
  <si>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</si>
  <si>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</si>
  <si>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</si>
  <si>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</si>
  <si>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</si>
  <si>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</si>
  <si>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</si>
  <si>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</si>
  <si>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</si>
  <si>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</si>
  <si>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</si>
  <si>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</si>
  <si>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</si>
  <si>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</si>
  <si>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</si>
  <si>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</si>
  <si>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</si>
  <si>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</si>
  <si>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</si>
  <si>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</si>
  <si>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</si>
  <si>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</si>
  <si>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</si>
  <si>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</si>
  <si>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</si>
  <si>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</si>
  <si>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</si>
  <si>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</si>
  <si>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</si>
  <si>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</si>
  <si>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</si>
  <si>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</si>
  <si>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</si>
  <si>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</si>
  <si>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</si>
  <si>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</si>
  <si>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</si>
  <si>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</si>
  <si>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</si>
  <si>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</si>
  <si>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</si>
  <si>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</si>
  <si>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</si>
  <si>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</si>
  <si>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</si>
  <si>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</si>
  <si>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</si>
  <si>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</si>
  <si>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</si>
  <si>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</si>
  <si>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</si>
  <si>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</si>
  <si>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</si>
  <si>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</si>
  <si>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</si>
  <si>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</si>
  <si>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</si>
  <si>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</si>
  <si>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</si>
  <si>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</si>
  <si>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</si>
  <si>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</si>
  <si>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</si>
  <si>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</si>
  <si>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</si>
  <si>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</si>
  <si>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</si>
  <si>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</si>
  <si>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</si>
  <si>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</si>
  <si>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</si>
  <si>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</si>
  <si>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</si>
  <si>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</si>
  <si>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</si>
  <si>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</si>
  <si>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</si>
  <si>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</si>
  <si>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</si>
  <si>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</si>
  <si>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</si>
  <si>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</si>
  <si>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</si>
  <si>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</si>
  <si>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</si>
  <si>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</si>
  <si>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</si>
  <si>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</si>
  <si>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</si>
  <si>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</si>
  <si>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</si>
  <si>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</si>
  <si>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</si>
  <si>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</si>
  <si>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</si>
  <si>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</si>
  <si>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</si>
  <si>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</si>
  <si>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</si>
  <si>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</si>
  <si>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</si>
  <si>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</si>
  <si>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</si>
  <si>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</si>
  <si>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</si>
  <si>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</si>
  <si>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</si>
  <si>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</si>
  <si>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</si>
  <si>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</si>
  <si>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</si>
  <si>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</si>
  <si>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</si>
  <si>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</si>
  <si>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</si>
  <si>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</si>
  <si>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</si>
  <si>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</si>
  <si>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</si>
  <si>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</si>
  <si>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</si>
  <si>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</si>
  <si>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</si>
  <si>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</si>
  <si>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</si>
  <si>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</si>
  <si>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</si>
  <si>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</si>
  <si>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</si>
  <si>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</si>
  <si>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</si>
  <si>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</si>
  <si>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</si>
  <si>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</si>
  <si>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</si>
  <si>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</si>
  <si>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</si>
  <si>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</si>
  <si>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</si>
  <si>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</si>
  <si>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</si>
  <si>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</si>
  <si>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</si>
  <si>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</si>
  <si>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</si>
  <si>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</si>
  <si>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</si>
  <si>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</si>
  <si>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</si>
  <si>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</si>
  <si>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</si>
  <si>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</si>
  <si>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</si>
  <si>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</si>
  <si>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</si>
  <si>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</si>
  <si>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</si>
  <si>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</si>
  <si>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</si>
  <si>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</si>
  <si>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</si>
  <si>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</si>
  <si>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</si>
  <si>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</si>
  <si>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</si>
  <si>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</si>
  <si>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</si>
  <si>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</si>
  <si>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</si>
  <si>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</si>
  <si>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</si>
  <si>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</si>
  <si>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</si>
  <si>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</si>
  <si>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</si>
  <si>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</si>
  <si>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</si>
  <si>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</si>
  <si>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</si>
  <si>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</si>
  <si>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</si>
  <si>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</si>
  <si>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</si>
  <si>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</si>
  <si>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</si>
  <si>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</si>
  <si>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</si>
  <si>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</si>
  <si>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</si>
  <si>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</si>
  <si>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</si>
  <si>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</si>
  <si>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</si>
  <si>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</si>
  <si>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</si>
  <si>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</si>
  <si>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</si>
  <si>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</si>
  <si>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</si>
  <si>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</si>
  <si>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</si>
  <si>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</si>
  <si>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</si>
  <si>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</si>
  <si>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</si>
  <si>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</si>
  <si>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</si>
  <si>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</si>
  <si>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</si>
  <si>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</si>
  <si>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</si>
  <si>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</si>
  <si>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</si>
  <si>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</si>
  <si>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</si>
  <si>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</si>
  <si>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</si>
  <si>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</si>
  <si>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</si>
  <si>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</si>
  <si>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</si>
  <si>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</si>
  <si>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</si>
  <si>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</si>
  <si>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</si>
  <si>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</si>
  <si>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</si>
  <si>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</si>
  <si>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</si>
  <si>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</si>
  <si>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</si>
  <si>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</si>
  <si>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</si>
  <si>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</si>
  <si>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</si>
  <si>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</si>
  <si>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</si>
  <si>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</si>
  <si>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</si>
  <si>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</si>
  <si>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</si>
  <si>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</si>
  <si>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</si>
  <si>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</si>
  <si>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</si>
  <si>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</si>
  <si>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</si>
  <si>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</si>
  <si>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</si>
  <si>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</si>
  <si>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</si>
  <si>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</si>
  <si>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</si>
  <si>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</si>
  <si>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</si>
  <si>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</si>
  <si>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</si>
  <si>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</si>
  <si>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</si>
  <si>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</si>
  <si>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</si>
  <si>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</si>
  <si>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</si>
  <si>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</si>
  <si>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</si>
  <si>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</si>
  <si>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</si>
  <si>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</si>
  <si>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</si>
  <si>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</si>
  <si>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</si>
  <si>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</si>
  <si>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</si>
  <si>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</si>
  <si>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</si>
  <si>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</si>
  <si>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</si>
  <si>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</si>
  <si>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</si>
  <si>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</si>
  <si>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</si>
  <si>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</si>
  <si>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</si>
  <si>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</si>
  <si>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</si>
  <si>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</si>
  <si>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</si>
  <si>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</si>
  <si>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</si>
  <si>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</si>
  <si>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</si>
  <si>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</si>
  <si>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</si>
  <si>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</si>
  <si>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</si>
  <si>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</si>
  <si>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</si>
  <si>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</si>
  <si>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</si>
  <si>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</si>
  <si>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</si>
  <si>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</si>
  <si>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</si>
  <si>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</si>
  <si>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</si>
  <si>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</si>
  <si>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</si>
  <si>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</si>
  <si>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</si>
  <si>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</si>
  <si>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</si>
  <si>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</si>
  <si>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</si>
  <si>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</si>
  <si>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</si>
  <si>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</si>
  <si>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</si>
  <si>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</si>
  <si>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</si>
  <si>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</si>
  <si>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</si>
  <si>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</si>
  <si>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</si>
  <si>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</si>
  <si>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</si>
  <si>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</si>
  <si>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</si>
  <si>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</si>
  <si>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</si>
  <si>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</si>
  <si>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</si>
  <si>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</si>
  <si>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</si>
  <si>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</si>
  <si>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</si>
  <si>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</si>
  <si>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</si>
  <si>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</si>
  <si>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</si>
  <si>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</si>
  <si>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</si>
  <si>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</si>
  <si>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</si>
  <si>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</si>
  <si>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</si>
  <si>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</si>
  <si>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</si>
  <si>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</si>
  <si>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</si>
  <si>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</si>
  <si>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</si>
  <si>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</si>
  <si>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</si>
  <si>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</si>
  <si>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</si>
  <si>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</si>
  <si>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</si>
  <si>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</si>
  <si>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</si>
  <si>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</si>
  <si>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</si>
  <si>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</si>
  <si>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</si>
  <si>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</si>
  <si>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</si>
  <si>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</si>
  <si>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</si>
  <si>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</si>
  <si>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</si>
  <si>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</si>
  <si>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</si>
  <si>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</si>
  <si>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</si>
  <si>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</si>
  <si>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</si>
  <si>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</si>
  <si>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</si>
  <si>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</si>
  <si>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</si>
  <si>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</si>
  <si>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</si>
  <si>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</si>
  <si>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</si>
  <si>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</si>
  <si>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</si>
  <si>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</si>
  <si>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</si>
  <si>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</si>
  <si>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</si>
  <si>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</si>
  <si>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</si>
  <si>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</si>
  <si>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</si>
  <si>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</si>
  <si>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</si>
  <si>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</si>
  <si>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</si>
  <si>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</si>
  <si>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</si>
  <si>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</si>
  <si>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</si>
  <si>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</si>
  <si>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</si>
  <si>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</si>
  <si>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</si>
  <si>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</si>
  <si>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</si>
  <si>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</si>
  <si>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</si>
  <si>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</si>
  <si>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</si>
  <si>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</si>
  <si>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</si>
  <si>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</si>
  <si>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</si>
  <si>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</si>
  <si>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</si>
  <si>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</si>
  <si>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</si>
  <si>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</si>
  <si>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</si>
  <si>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</si>
  <si>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</si>
  <si>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</si>
  <si>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</si>
  <si>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</si>
  <si>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</si>
  <si>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</si>
  <si>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</si>
  <si>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</si>
  <si>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</si>
  <si>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</si>
  <si>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</si>
  <si>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</si>
  <si>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</si>
  <si>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</si>
  <si>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</si>
  <si>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</si>
  <si>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</si>
  <si>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</si>
  <si>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</si>
  <si>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</si>
  <si>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</si>
  <si>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</si>
  <si>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</si>
  <si>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</si>
  <si>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</si>
  <si>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</si>
  <si>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</si>
  <si>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</si>
  <si>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</si>
  <si>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</si>
  <si>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</si>
  <si>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</si>
  <si>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</si>
  <si>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</si>
  <si>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</si>
  <si>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</si>
  <si>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</si>
  <si>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</si>
  <si>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</si>
  <si>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</si>
  <si>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</si>
  <si>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</si>
  <si>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</si>
  <si>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</si>
  <si>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</si>
  <si>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</si>
  <si>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</si>
  <si>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</si>
  <si>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</si>
  <si>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</si>
  <si>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</si>
  <si>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</si>
  <si>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</si>
  <si>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</si>
  <si>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</si>
  <si>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</si>
  <si>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</si>
  <si>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</si>
  <si>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</si>
  <si>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</si>
  <si>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</si>
  <si>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</si>
  <si>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</si>
  <si>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</si>
  <si>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</si>
  <si>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</si>
  <si>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</si>
  <si>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</si>
  <si>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</si>
  <si>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</si>
  <si>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</si>
  <si>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</si>
  <si>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</si>
  <si>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</si>
  <si>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</si>
  <si>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</si>
  <si>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</si>
  <si>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</si>
  <si>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</si>
  <si>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</si>
  <si>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</si>
  <si>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</si>
  <si>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</si>
  <si>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</si>
  <si>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</si>
  <si>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</si>
  <si>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</si>
  <si>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</si>
  <si>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</si>
  <si>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</si>
  <si>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</si>
  <si>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</si>
  <si>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</si>
  <si>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</si>
  <si>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</si>
  <si>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</si>
  <si>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</si>
  <si>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</si>
  <si>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</si>
  <si>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</si>
  <si>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</si>
  <si>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</si>
  <si>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</si>
  <si>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</si>
  <si>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</si>
  <si>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</si>
  <si>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</si>
  <si>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</si>
  <si>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</si>
  <si>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</si>
  <si>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</si>
  <si>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</si>
  <si>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</si>
  <si>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</si>
  <si>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</si>
  <si>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</si>
  <si>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</si>
  <si>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</si>
  <si>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</si>
  <si>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</si>
  <si>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</si>
  <si>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</si>
  <si>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</si>
  <si>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</si>
  <si>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</si>
  <si>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</si>
  <si>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</si>
  <si>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</si>
  <si>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</si>
  <si>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</si>
  <si>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</si>
  <si>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</si>
  <si>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</si>
  <si>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</si>
  <si>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</si>
  <si>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</si>
  <si>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</si>
  <si>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</si>
  <si>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</si>
  <si>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</si>
  <si>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</si>
  <si>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</si>
  <si>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</si>
  <si>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</si>
  <si>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</si>
  <si>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</si>
  <si>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</si>
  <si>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</si>
  <si>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</si>
  <si>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</si>
  <si>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</si>
  <si>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</si>
  <si>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</si>
  <si>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</si>
  <si>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</si>
  <si>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</si>
  <si>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</si>
  <si>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</si>
  <si>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</si>
  <si>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</si>
  <si>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</si>
  <si>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</si>
  <si>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</si>
  <si>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</si>
  <si>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</si>
  <si>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</si>
  <si>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</si>
  <si>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</si>
  <si>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</si>
  <si>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</si>
  <si>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</si>
  <si>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</si>
  <si>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</si>
  <si>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</si>
  <si>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</si>
  <si>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</si>
  <si>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</si>
  <si>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</si>
  <si>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</si>
  <si>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</si>
  <si>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</si>
  <si>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</si>
  <si>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</si>
  <si>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</si>
  <si>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</si>
  <si>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</si>
  <si>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</si>
  <si>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</si>
  <si>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</si>
  <si>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</si>
  <si>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</si>
  <si>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</si>
  <si>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</si>
  <si>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</si>
  <si>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</si>
  <si>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</si>
  <si>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</si>
  <si>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</si>
  <si>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</si>
  <si>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</si>
  <si>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</si>
  <si>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</si>
  <si>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</si>
  <si>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</si>
  <si>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</si>
  <si>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</si>
  <si>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</si>
  <si>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</si>
  <si>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</si>
  <si>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</si>
  <si>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</si>
  <si>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</si>
  <si>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</si>
  <si>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</si>
  <si>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</si>
  <si>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</si>
  <si>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</si>
  <si>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</si>
  <si>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</si>
  <si>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</si>
  <si>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</si>
  <si>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</si>
  <si>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</si>
  <si>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</si>
  <si>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</si>
  <si>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</si>
  <si>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</si>
  <si>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</si>
  <si>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</si>
  <si>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</si>
  <si>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</si>
  <si>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</si>
  <si>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</si>
  <si>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</si>
  <si>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</si>
  <si>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</si>
  <si>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</si>
  <si>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</si>
  <si>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</si>
  <si>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</si>
  <si>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</si>
  <si>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</si>
  <si>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</si>
  <si>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</si>
  <si>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</si>
  <si>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</si>
  <si>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</si>
  <si>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</si>
  <si>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</si>
  <si>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</si>
  <si>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</si>
  <si>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</si>
  <si>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</si>
  <si>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</si>
  <si>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</si>
  <si>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</si>
  <si>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</si>
  <si>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</si>
  <si>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</si>
  <si>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</si>
  <si>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</si>
  <si>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</si>
  <si>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</si>
  <si>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</si>
  <si>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</si>
  <si>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</si>
  <si>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</si>
  <si>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</si>
  <si>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</si>
  <si>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</si>
  <si>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</si>
  <si>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</si>
  <si>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</si>
  <si>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</si>
  <si>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</si>
  <si>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</si>
  <si>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</si>
  <si>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</si>
  <si>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</si>
  <si>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</si>
  <si>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</si>
  <si>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</si>
  <si>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</si>
  <si>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</si>
  <si>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</si>
  <si>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</si>
  <si>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</si>
  <si>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</si>
  <si>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</si>
  <si>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</si>
  <si>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</si>
  <si>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</si>
  <si>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</si>
  <si>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</si>
  <si>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</si>
  <si>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</si>
  <si>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</si>
  <si>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</si>
  <si>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</si>
  <si>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</si>
  <si>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</si>
  <si>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</si>
  <si>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</si>
  <si>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</si>
  <si>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</si>
  <si>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</si>
  <si>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</si>
  <si>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</si>
  <si>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</si>
  <si>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</si>
  <si>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</si>
  <si>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</si>
  <si>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</si>
  <si>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</si>
  <si>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</si>
  <si>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</si>
  <si>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</si>
  <si>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</si>
  <si>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</si>
  <si>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</si>
  <si>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</si>
  <si>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</si>
  <si>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</si>
  <si>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</si>
  <si>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</si>
  <si>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</si>
  <si>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</si>
  <si>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</si>
  <si>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</si>
  <si>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</si>
  <si>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</si>
  <si>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</si>
  <si>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</si>
  <si>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</si>
  <si>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</si>
  <si>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</si>
  <si>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</si>
  <si>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</si>
  <si>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</si>
  <si>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</si>
  <si>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</si>
  <si>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</si>
  <si>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</si>
  <si>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</si>
  <si>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</si>
  <si>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</si>
  <si>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</si>
  <si>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</si>
  <si>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</si>
  <si>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</si>
  <si>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</si>
  <si>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</si>
  <si>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</si>
  <si>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</si>
  <si>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</si>
  <si>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</si>
  <si>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</si>
  <si>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</si>
  <si>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</si>
  <si>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</si>
  <si>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</si>
  <si>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</si>
  <si>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</si>
  <si>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</si>
  <si>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</si>
  <si>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</si>
  <si>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</si>
  <si>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</si>
  <si>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</si>
  <si>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</si>
  <si>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</si>
  <si>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</si>
  <si>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</si>
  <si>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</si>
  <si>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</si>
  <si>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</si>
  <si>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</si>
  <si>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</si>
  <si>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</si>
  <si>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</si>
  <si>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</si>
  <si>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</si>
  <si>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</si>
  <si>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</si>
  <si>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</si>
  <si>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</si>
  <si>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</si>
  <si>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</si>
  <si>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</si>
  <si>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</si>
  <si>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</si>
  <si>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</si>
  <si>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</si>
  <si>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</si>
  <si>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</si>
  <si>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</si>
  <si>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</si>
  <si>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</si>
  <si>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</si>
  <si>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</si>
  <si>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</si>
  <si>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</si>
  <si>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</si>
  <si>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</si>
  <si>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</si>
  <si>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</si>
  <si>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</si>
  <si>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</si>
  <si>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</si>
  <si>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</si>
  <si>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</si>
  <si>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</si>
  <si>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</si>
  <si>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</si>
  <si>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</si>
  <si>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</si>
  <si>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</si>
  <si>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</si>
  <si>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</si>
  <si>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</si>
  <si>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</si>
  <si>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</si>
  <si>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</si>
  <si>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</si>
  <si>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</si>
  <si>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</si>
  <si>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</si>
  <si>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</si>
  <si>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</si>
  <si>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</si>
  <si>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</si>
  <si>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</si>
  <si>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</si>
  <si>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</si>
  <si>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</si>
  <si>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</si>
  <si>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</si>
  <si>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</si>
  <si>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</si>
  <si>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</si>
  <si>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</si>
  <si>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</si>
  <si>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</si>
  <si>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</si>
  <si>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</si>
  <si>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</si>
  <si>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</si>
  <si>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</si>
  <si>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</si>
  <si>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</si>
  <si>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</si>
  <si>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</si>
  <si>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</si>
  <si>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</si>
  <si>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</si>
  <si>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</si>
  <si>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</si>
  <si>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</si>
  <si>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</si>
  <si>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</si>
  <si>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</si>
  <si>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</si>
  <si>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</si>
  <si>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</si>
  <si>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</si>
  <si>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</si>
  <si>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</si>
  <si>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</si>
  <si>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</si>
  <si>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</si>
  <si>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</si>
  <si>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</si>
  <si>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</si>
  <si>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</si>
  <si>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</si>
  <si>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</si>
  <si>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</si>
  <si>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</si>
  <si>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</si>
  <si>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</si>
  <si>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</si>
  <si>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</si>
  <si>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</si>
  <si>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</si>
  <si>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</si>
  <si>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</si>
  <si>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</si>
  <si>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</si>
  <si>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</si>
  <si>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</si>
  <si>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</si>
  <si>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</si>
  <si>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</si>
  <si>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</si>
  <si>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</si>
  <si>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</si>
  <si>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</si>
  <si>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</si>
  <si>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</si>
  <si>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</si>
  <si>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</si>
  <si>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</si>
  <si>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</si>
  <si>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</si>
  <si>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</si>
  <si>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</si>
  <si>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</si>
  <si>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</si>
  <si>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</si>
  <si>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</si>
  <si>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</si>
  <si>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</si>
  <si>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</si>
  <si>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</si>
  <si>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</si>
  <si>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</si>
  <si>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</si>
  <si>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</si>
  <si>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</si>
  <si>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</si>
  <si>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</si>
  <si>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</si>
  <si>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</si>
  <si>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</si>
  <si>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</si>
  <si>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</si>
  <si>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</si>
  <si>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</si>
  <si>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</si>
  <si>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</si>
  <si>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</si>
  <si>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</si>
  <si>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</si>
  <si>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</si>
  <si>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</si>
  <si>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</si>
  <si>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</si>
  <si>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</si>
  <si>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</si>
  <si>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</si>
  <si>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</si>
  <si>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</si>
  <si>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</si>
  <si>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</si>
  <si>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</si>
  <si>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</si>
  <si>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</si>
  <si>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</si>
  <si>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</si>
  <si>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</si>
  <si>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</si>
  <si>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</si>
  <si>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</si>
  <si>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</si>
  <si>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</si>
  <si>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</si>
  <si>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</si>
  <si>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</si>
  <si>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</si>
  <si>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</si>
  <si>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</si>
  <si>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</si>
  <si>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</si>
  <si>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</si>
  <si>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</si>
  <si>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</si>
  <si>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</si>
  <si>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</si>
  <si>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</si>
  <si>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</si>
  <si>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</si>
  <si>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</si>
  <si>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</si>
  <si>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</si>
  <si>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</si>
  <si>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</si>
  <si>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</si>
  <si>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</si>
  <si>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</si>
  <si>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</si>
  <si>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</si>
  <si>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</si>
  <si>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</si>
  <si>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</si>
  <si>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</si>
  <si>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</si>
  <si>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</si>
  <si>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</si>
  <si>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</si>
  <si>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</si>
  <si>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</si>
  <si>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</si>
  <si>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</si>
  <si>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</si>
  <si>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</si>
  <si>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</si>
  <si>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</si>
  <si>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</si>
  <si>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</si>
  <si>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</si>
  <si>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</si>
  <si>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</si>
  <si>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</si>
  <si>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</si>
  <si>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</si>
  <si>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</si>
  <si>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</si>
  <si>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</si>
  <si>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</si>
  <si>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</si>
  <si>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</si>
  <si>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</si>
  <si>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</si>
  <si>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</si>
  <si>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</si>
  <si>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</si>
  <si>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</si>
  <si>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</si>
  <si>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</si>
  <si>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</si>
  <si>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</si>
  <si>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</si>
  <si>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</si>
  <si>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</si>
  <si>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</si>
  <si>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</si>
  <si>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</si>
  <si>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</si>
  <si>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</si>
  <si>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</si>
  <si>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</si>
  <si>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</si>
  <si>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</si>
  <si>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</si>
  <si>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</si>
  <si>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</si>
  <si>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</si>
  <si>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</si>
  <si>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</si>
  <si>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</si>
  <si>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</si>
  <si>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</si>
  <si>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</si>
  <si>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</si>
  <si>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</si>
  <si>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</si>
  <si>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</si>
  <si>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</si>
  <si>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</si>
  <si>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</si>
  <si>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</si>
  <si>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</si>
  <si>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</si>
  <si>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</si>
  <si>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</si>
  <si>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</si>
  <si>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</si>
  <si>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</si>
  <si>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</si>
  <si>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</si>
  <si>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</si>
  <si>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</si>
  <si>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</si>
  <si>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</si>
  <si>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</si>
  <si>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</si>
  <si>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</si>
  <si>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</si>
  <si>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</si>
  <si>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</si>
  <si>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</si>
  <si>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</si>
  <si>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</si>
  <si>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</si>
  <si>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</si>
  <si>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</si>
  <si>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</si>
  <si>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</si>
  <si>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</si>
  <si>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</si>
  <si>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</si>
  <si>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</si>
  <si>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</si>
  <si>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</si>
  <si>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</si>
  <si>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</si>
  <si>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</si>
  <si>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</si>
  <si>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</si>
  <si>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</si>
  <si>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</si>
  <si>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</si>
  <si>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</si>
  <si>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</si>
  <si>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</si>
  <si>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</si>
  <si>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</si>
  <si>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</si>
  <si>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</si>
  <si>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</si>
  <si>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</si>
  <si>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</si>
  <si>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</si>
  <si>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</si>
  <si>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</si>
  <si>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</si>
  <si>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</si>
  <si>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</si>
  <si>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</si>
  <si>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</si>
  <si>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</si>
  <si>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</si>
  <si>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</si>
  <si>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</si>
  <si>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</si>
  <si>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</si>
  <si>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</si>
  <si>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</si>
  <si>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</si>
  <si>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</si>
  <si>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</si>
  <si>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</si>
  <si>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</si>
  <si>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</si>
  <si>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</si>
  <si>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</si>
  <si>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</si>
  <si>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</si>
  <si>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</si>
  <si>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</si>
  <si>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</si>
  <si>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</si>
  <si>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</si>
  <si>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</si>
  <si>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</si>
  <si>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</si>
  <si>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</si>
  <si>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</si>
  <si>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</si>
  <si>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</si>
  <si>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</si>
  <si>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</si>
  <si>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</si>
  <si>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</si>
  <si>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</si>
  <si>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</si>
  <si>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</si>
  <si>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</si>
  <si>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</si>
  <si>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</si>
  <si>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</si>
  <si>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</si>
  <si>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</si>
  <si>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</si>
  <si>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</si>
  <si>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</si>
  <si>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</si>
  <si>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</si>
  <si>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</si>
  <si>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</si>
  <si>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</si>
  <si>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</si>
  <si>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</si>
  <si>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</si>
  <si>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</si>
  <si>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</si>
  <si>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</si>
  <si>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</si>
  <si>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</si>
  <si>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</si>
  <si>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</si>
  <si>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</si>
  <si>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</si>
  <si>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</si>
  <si>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</si>
  <si>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</si>
  <si>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</si>
  <si>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</si>
  <si>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</si>
  <si>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</si>
  <si>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</si>
  <si>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</si>
  <si>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</si>
  <si>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</si>
  <si>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</si>
  <si>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</si>
  <si>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</si>
  <si>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</si>
  <si>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</si>
  <si>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</si>
  <si>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</si>
  <si>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</si>
  <si>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</si>
  <si>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</si>
  <si>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</si>
  <si>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</si>
  <si>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</si>
  <si>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</si>
  <si>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</si>
  <si>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</si>
  <si>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</si>
  <si>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</si>
  <si>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</si>
  <si>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</si>
  <si>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</si>
  <si>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</si>
  <si>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</si>
  <si>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</si>
  <si>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</si>
  <si>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</si>
  <si>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</si>
  <si>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</si>
  <si>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</si>
  <si>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</si>
  <si>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</si>
  <si>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</si>
  <si>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</si>
  <si>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</si>
  <si>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</si>
  <si>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</si>
  <si>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</si>
  <si>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</si>
  <si>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</si>
  <si>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</si>
  <si>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</si>
  <si>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</si>
  <si>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</si>
  <si>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</si>
  <si>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</si>
  <si>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</si>
  <si>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</si>
  <si>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</si>
  <si>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</si>
  <si>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</si>
  <si>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</si>
  <si>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</si>
  <si>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</si>
  <si>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</si>
  <si>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</si>
  <si>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</si>
  <si>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</si>
  <si>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</si>
  <si>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</si>
  <si>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</si>
  <si>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</si>
  <si>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</si>
  <si>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</si>
  <si>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</si>
  <si>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</si>
  <si>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</si>
  <si>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</si>
  <si>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</si>
  <si>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</si>
  <si>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</si>
  <si>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</si>
  <si>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</si>
  <si>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</si>
  <si>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</si>
  <si>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</si>
  <si>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</si>
  <si>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</si>
  <si>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</si>
  <si>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</si>
  <si>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</si>
  <si>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</si>
  <si>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</si>
  <si>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</si>
  <si>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</si>
  <si>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</si>
  <si>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</si>
  <si>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</si>
  <si>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</si>
  <si>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</si>
  <si>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</si>
  <si>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</si>
  <si>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</si>
  <si>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</si>
  <si>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</si>
  <si>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</si>
  <si>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</si>
  <si>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</si>
  <si>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</si>
  <si>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</si>
  <si>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</si>
  <si>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</si>
  <si>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</si>
  <si>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</si>
  <si>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</si>
  <si>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</si>
  <si>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</si>
  <si>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</si>
  <si>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</si>
  <si>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</si>
  <si>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</si>
  <si>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</si>
  <si>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</si>
  <si>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</si>
  <si>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</si>
  <si>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</si>
  <si>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</si>
  <si>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</si>
  <si>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</si>
  <si>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</si>
  <si>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</si>
  <si>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</si>
  <si>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</si>
  <si>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</si>
  <si>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</si>
  <si>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</si>
  <si>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</si>
  <si>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</si>
  <si>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</si>
  <si>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</si>
  <si>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</si>
  <si>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</si>
  <si>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</si>
  <si>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</si>
  <si>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</si>
  <si>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</si>
  <si>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</si>
  <si>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</si>
  <si>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</si>
  <si>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</si>
  <si>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</si>
  <si>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</si>
  <si>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</si>
  <si>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</si>
  <si>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</si>
  <si>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</si>
  <si>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</si>
  <si>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</si>
  <si>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</si>
  <si>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</si>
  <si>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</si>
  <si>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</si>
  <si>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</si>
  <si>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</si>
  <si>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</si>
  <si>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</si>
  <si>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</si>
  <si>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</si>
  <si>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</si>
  <si>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</si>
  <si>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</si>
  <si>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</si>
  <si>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</si>
  <si>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</si>
  <si>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</si>
  <si>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</si>
  <si>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</si>
  <si>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</si>
  <si>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</si>
  <si>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</si>
  <si>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</si>
  <si>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</si>
  <si>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</si>
  <si>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</si>
  <si>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</si>
  <si>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</si>
  <si>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</si>
  <si>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</si>
  <si>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</si>
  <si>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</si>
  <si>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</si>
  <si>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</si>
  <si>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</si>
  <si>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</si>
  <si>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</si>
  <si>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</si>
  <si>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</si>
  <si>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</si>
  <si>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</si>
  <si>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</si>
  <si>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</si>
  <si>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</si>
  <si>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</si>
  <si>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</si>
  <si>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</si>
  <si>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</si>
  <si>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</si>
  <si>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</si>
  <si>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</si>
  <si>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</si>
  <si>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</si>
  <si>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</si>
  <si>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</si>
  <si>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</si>
  <si>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</si>
  <si>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</si>
  <si>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</si>
  <si>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</si>
  <si>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</si>
  <si>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</si>
  <si>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</si>
  <si>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</si>
  <si>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</si>
  <si>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</si>
  <si>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</si>
  <si>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</si>
  <si>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</si>
  <si>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</si>
  <si>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</si>
  <si>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</si>
  <si>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</si>
  <si>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</si>
  <si>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</si>
  <si>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</si>
  <si>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</si>
  <si>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</si>
  <si>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</si>
  <si>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</si>
  <si>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</si>
  <si>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</si>
  <si>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</si>
  <si>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</si>
  <si>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</si>
  <si>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</si>
  <si>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</si>
  <si>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</si>
  <si>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</si>
  <si>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</si>
  <si>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</si>
  <si>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</si>
  <si>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</si>
  <si>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</si>
  <si>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</si>
  <si>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</si>
  <si>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</si>
  <si>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</si>
  <si>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</si>
  <si>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</si>
  <si>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</si>
  <si>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</si>
  <si>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</si>
  <si>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</si>
  <si>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</si>
  <si>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</si>
  <si>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</si>
  <si>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</si>
  <si>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</si>
  <si>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</si>
  <si>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</si>
  <si>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</si>
  <si>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</si>
  <si>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</si>
  <si>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</si>
  <si>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</si>
  <si>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</si>
  <si>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</si>
  <si>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</si>
  <si>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</si>
  <si>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</si>
  <si>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</si>
  <si>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</si>
  <si>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</si>
  <si>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</si>
  <si>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</si>
  <si>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</si>
  <si>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</si>
  <si>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</si>
  <si>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</si>
  <si>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</si>
  <si>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</si>
  <si>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</si>
  <si>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</si>
  <si>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</si>
  <si>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</si>
  <si>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</si>
  <si>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</si>
  <si>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</si>
  <si>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</si>
  <si>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</si>
  <si>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</si>
  <si>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</si>
  <si>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</si>
  <si>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</si>
  <si>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</si>
  <si>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</si>
  <si>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</si>
  <si>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</si>
  <si>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</si>
  <si>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</si>
  <si>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</si>
  <si>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</si>
  <si>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</si>
  <si>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</si>
  <si>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</si>
  <si>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</si>
  <si>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</si>
  <si>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</si>
  <si>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</si>
  <si>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</si>
  <si>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</si>
  <si>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</si>
  <si>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</si>
  <si>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</si>
  <si>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</si>
  <si>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</si>
  <si>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</si>
  <si>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</si>
  <si>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</si>
  <si>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</si>
  <si>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</si>
  <si>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</si>
  <si>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</si>
  <si>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</si>
  <si>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</si>
  <si>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</si>
  <si>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</si>
  <si>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</si>
  <si>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</si>
  <si>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</si>
  <si>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</si>
  <si>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</si>
  <si>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</si>
  <si>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</si>
  <si>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</si>
  <si>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</si>
  <si>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</si>
  <si>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</si>
  <si>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</si>
  <si>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</si>
  <si>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</si>
  <si>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</si>
  <si>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</si>
  <si>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</si>
  <si>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</si>
  <si>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</si>
  <si>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</si>
  <si>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</si>
  <si>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</si>
  <si>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</si>
  <si>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</si>
  <si>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</si>
  <si>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</si>
  <si>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</si>
  <si>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</si>
  <si>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</si>
  <si>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</si>
  <si>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</si>
  <si>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</si>
  <si>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</si>
  <si>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</si>
  <si>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</si>
  <si>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</si>
  <si>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</si>
  <si>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</si>
  <si>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</si>
  <si>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</si>
  <si>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</si>
  <si>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</si>
  <si>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</si>
  <si>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</si>
  <si>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</si>
  <si>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</si>
  <si>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</si>
  <si>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</si>
  <si>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</si>
  <si>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</si>
  <si>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</si>
  <si>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</si>
  <si>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</si>
  <si>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</si>
  <si>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</si>
  <si>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</si>
  <si>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</si>
  <si>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</si>
  <si>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</si>
  <si>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</si>
  <si>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</si>
  <si>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</si>
  <si>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</si>
  <si>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</si>
  <si>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</si>
  <si>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</si>
  <si>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</si>
  <si>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</si>
  <si>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</si>
  <si>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</si>
  <si>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</si>
  <si>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</si>
  <si>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</si>
  <si>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</si>
  <si>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</si>
  <si>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</si>
  <si>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</si>
  <si>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</si>
  <si>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</si>
  <si>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</si>
  <si>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</si>
  <si>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</si>
  <si>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</si>
  <si>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</si>
  <si>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</si>
  <si>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</si>
  <si>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</si>
  <si>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</si>
  <si>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</si>
  <si>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</si>
  <si>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</si>
  <si>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</si>
  <si>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</si>
  <si>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</si>
  <si>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</si>
  <si>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</si>
  <si>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</si>
  <si>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</si>
  <si>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</si>
  <si>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</si>
  <si>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</si>
  <si>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</si>
  <si>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</si>
  <si>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</si>
  <si>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</si>
  <si>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</si>
  <si>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</si>
  <si>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</si>
  <si>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</si>
  <si>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</si>
  <si>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</si>
  <si>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</si>
  <si>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</si>
  <si>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</si>
  <si>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</si>
  <si>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</si>
  <si>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</si>
  <si>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</si>
  <si>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</si>
  <si>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</si>
  <si>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</si>
  <si>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</si>
  <si>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</si>
  <si>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</si>
  <si>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</si>
  <si>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</si>
  <si>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</si>
  <si>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</si>
  <si>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</si>
  <si>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</si>
  <si>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</si>
  <si>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</si>
  <si>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</si>
  <si>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</si>
  <si>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</si>
  <si>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</si>
  <si>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</si>
  <si>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</si>
  <si>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</si>
  <si>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</si>
  <si>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</si>
  <si>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</si>
  <si>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</si>
  <si>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</si>
  <si>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</si>
  <si>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</si>
  <si>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</si>
  <si>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</si>
  <si>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</si>
  <si>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</si>
  <si>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</si>
  <si>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</si>
  <si>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</si>
  <si>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</si>
  <si>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</si>
  <si>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</si>
  <si>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</si>
  <si>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</si>
  <si>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</si>
  <si>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</si>
  <si>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</si>
  <si>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</si>
  <si>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</si>
  <si>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</si>
  <si>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</si>
  <si>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</si>
  <si>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</si>
  <si>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</si>
  <si>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</si>
  <si>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</si>
  <si>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</si>
  <si>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</si>
  <si>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</si>
  <si>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</si>
  <si>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</si>
  <si>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</si>
  <si>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</si>
  <si>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</si>
  <si>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</si>
  <si>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</si>
  <si>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</si>
  <si>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</si>
  <si>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</si>
  <si>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</si>
  <si>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</si>
  <si>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</si>
  <si>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</si>
  <si>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</si>
  <si>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</si>
  <si>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</si>
  <si>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</si>
  <si>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</si>
  <si>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</si>
  <si>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</si>
  <si>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</si>
  <si>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</si>
  <si>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</si>
  <si>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</si>
  <si>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</si>
  <si>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</si>
  <si>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</si>
  <si>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</si>
  <si>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</si>
  <si>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</si>
  <si>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</si>
  <si>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</si>
  <si>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</si>
  <si>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</si>
  <si>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</si>
  <si>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</si>
  <si>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</si>
  <si>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</si>
  <si>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</si>
  <si>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</si>
  <si>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</si>
  <si>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</si>
  <si>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</si>
  <si>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</si>
  <si>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</si>
  <si>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</si>
  <si>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</si>
  <si>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</si>
  <si>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</si>
  <si>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</si>
  <si>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</si>
  <si>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</si>
  <si>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</si>
  <si>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</si>
  <si>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</si>
  <si>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</si>
  <si>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</si>
  <si>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</si>
  <si>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</si>
  <si>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</si>
  <si>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</si>
  <si>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</si>
  <si>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</si>
  <si>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</si>
  <si>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</si>
  <si>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</si>
  <si>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</si>
  <si>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</si>
  <si>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</si>
  <si>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</si>
  <si>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</si>
  <si>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</si>
  <si>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</si>
  <si>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</si>
  <si>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</si>
  <si>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</si>
  <si>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</si>
  <si>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</si>
  <si>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</si>
  <si>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</si>
  <si>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</si>
  <si>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</si>
  <si>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</si>
  <si>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</si>
  <si>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</si>
  <si>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</si>
  <si>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</si>
  <si>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</si>
  <si>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</si>
  <si>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</si>
  <si>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</si>
  <si>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</si>
  <si>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</si>
  <si>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</si>
  <si>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</si>
  <si>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</si>
  <si>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</si>
  <si>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</si>
  <si>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</si>
  <si>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</si>
  <si>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</si>
  <si>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</si>
  <si>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</si>
  <si>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</si>
  <si>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</si>
  <si>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</si>
  <si>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</si>
  <si>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</si>
  <si>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</si>
  <si>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</si>
  <si>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</si>
  <si>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</si>
  <si>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</si>
  <si>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</si>
  <si>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</si>
  <si>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</si>
  <si>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</si>
  <si>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</si>
  <si>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</si>
  <si>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</si>
  <si>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</si>
  <si>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</si>
  <si>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</si>
  <si>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</si>
  <si>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</si>
  <si>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</si>
  <si>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</si>
  <si>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</si>
  <si>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</si>
  <si>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</si>
  <si>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</si>
  <si>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</si>
  <si>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</si>
  <si>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</si>
  <si>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</si>
  <si>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</si>
  <si>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</si>
  <si>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</si>
  <si>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</si>
  <si>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</si>
  <si>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</si>
  <si>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</si>
  <si>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</si>
  <si>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</si>
  <si>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</si>
  <si>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</si>
  <si>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</si>
  <si>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</si>
  <si>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</si>
  <si>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</si>
  <si>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</si>
  <si>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</si>
  <si>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</si>
  <si>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</si>
  <si>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</si>
  <si>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</si>
  <si>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</si>
  <si>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</si>
  <si>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</si>
  <si>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</si>
  <si>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</si>
  <si>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</si>
  <si>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</si>
  <si>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</si>
  <si>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</si>
  <si>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</si>
  <si>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</si>
  <si>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</si>
  <si>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</si>
  <si>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</si>
  <si>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</si>
  <si>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</si>
  <si>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</si>
  <si>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</si>
  <si>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</si>
  <si>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</si>
  <si>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</si>
  <si>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</si>
  <si>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</si>
  <si>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</si>
  <si>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</si>
  <si>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</si>
  <si>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</si>
  <si>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</si>
  <si>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</si>
  <si>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</si>
  <si>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</si>
  <si>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</si>
  <si>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</si>
  <si>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</si>
  <si>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</si>
  <si>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</si>
  <si>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</si>
  <si>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</si>
  <si>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</si>
  <si>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</si>
  <si>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</si>
  <si>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</si>
  <si>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</si>
  <si>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</si>
  <si>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</si>
  <si>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</si>
  <si>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</si>
  <si>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</si>
  <si>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</si>
  <si>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</si>
  <si>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</si>
  <si>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</si>
  <si>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</si>
  <si>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</si>
  <si>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</si>
  <si>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</si>
  <si>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</si>
  <si>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</si>
  <si>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</si>
  <si>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</si>
  <si>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</si>
  <si>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</si>
  <si>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</si>
  <si>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</si>
  <si>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</si>
  <si>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</si>
  <si>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</si>
  <si>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</si>
  <si>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</si>
  <si>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</si>
  <si>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</si>
  <si>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</si>
  <si>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</si>
  <si>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</si>
  <si>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</si>
  <si>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</si>
  <si>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</si>
  <si>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</si>
  <si>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</si>
  <si>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</si>
  <si>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</si>
  <si>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</si>
  <si>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</si>
  <si>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</si>
  <si>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</si>
  <si>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</si>
  <si>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</si>
  <si>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</si>
  <si>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</si>
  <si>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</si>
  <si>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</si>
  <si>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</si>
  <si>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</si>
  <si>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</si>
  <si>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</si>
  <si>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</si>
  <si>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</si>
  <si>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</si>
  <si>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</si>
  <si>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</si>
  <si>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</si>
  <si>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</si>
  <si>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</si>
  <si>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</si>
  <si>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</si>
  <si>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</si>
  <si>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</si>
  <si>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</si>
  <si>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</si>
  <si>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</si>
  <si>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</si>
  <si>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</si>
  <si>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</si>
  <si>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</si>
  <si>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</si>
  <si>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</si>
  <si>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</si>
  <si>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</si>
  <si>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</si>
  <si>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</si>
  <si>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</si>
  <si>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</si>
  <si>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</si>
  <si>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</si>
  <si>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</si>
  <si>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</si>
  <si>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</si>
  <si>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</si>
  <si>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</si>
  <si>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</si>
  <si>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</si>
  <si>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</si>
  <si>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</si>
  <si>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</si>
  <si>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</si>
  <si>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</si>
  <si>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</si>
  <si>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</si>
  <si>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</si>
  <si>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</si>
  <si>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</si>
  <si>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</si>
  <si>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</si>
  <si>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</si>
  <si>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</si>
  <si>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</si>
  <si>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</si>
  <si>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</si>
  <si>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</si>
  <si>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</si>
  <si>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</si>
  <si>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</si>
  <si>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</si>
  <si>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</si>
  <si>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</si>
  <si>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</si>
  <si>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</si>
  <si>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</si>
  <si>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</si>
  <si>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</si>
  <si>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</si>
  <si>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</si>
  <si>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</si>
  <si>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</si>
  <si>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</si>
  <si>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</si>
  <si>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</si>
  <si>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</si>
  <si>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</si>
  <si>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</si>
  <si>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</si>
  <si>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</si>
  <si>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</si>
  <si>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</si>
  <si>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</si>
  <si>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</si>
  <si>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</si>
  <si>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</si>
  <si>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</si>
  <si>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</si>
  <si>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</si>
  <si>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</si>
  <si>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</si>
  <si>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</si>
  <si>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</si>
  <si>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</si>
  <si>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</si>
  <si>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</si>
  <si>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</si>
  <si>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</si>
  <si>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</si>
  <si>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</si>
  <si>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</si>
  <si>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</si>
  <si>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</si>
  <si>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</si>
  <si>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</si>
  <si>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</si>
  <si>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</si>
  <si>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</si>
  <si>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</si>
  <si>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</si>
  <si>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</si>
  <si>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</si>
  <si>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</si>
  <si>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</si>
  <si>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</si>
  <si>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</si>
  <si>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</si>
  <si>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</si>
  <si>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</si>
  <si>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</si>
  <si>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</si>
  <si>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</si>
  <si>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</si>
  <si>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</si>
  <si>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</si>
  <si>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</si>
  <si>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</si>
  <si>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</si>
  <si>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</si>
  <si>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</si>
  <si>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</si>
  <si>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</si>
  <si>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</si>
  <si>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</si>
  <si>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</si>
  <si>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</si>
  <si>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</si>
  <si>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</si>
  <si>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</si>
  <si>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</si>
  <si>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</si>
  <si>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</si>
  <si>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</si>
  <si>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</si>
  <si>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</si>
  <si>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</si>
  <si>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</si>
  <si>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</si>
  <si>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</si>
  <si>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</si>
  <si>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</si>
  <si>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</si>
  <si>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</si>
  <si>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</si>
  <si>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</si>
  <si>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</si>
  <si>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</si>
  <si>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</si>
  <si>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</si>
  <si>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</si>
  <si>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</si>
  <si>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</si>
  <si>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</si>
  <si>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</si>
  <si>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</si>
  <si>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</si>
  <si>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</si>
  <si>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</si>
  <si>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</si>
  <si>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</si>
  <si>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</si>
  <si>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</si>
  <si>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</si>
  <si>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</si>
  <si>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</si>
  <si>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</si>
  <si>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</si>
  <si>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</si>
  <si>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</si>
  <si>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</si>
  <si>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</si>
  <si>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</si>
  <si>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</si>
  <si>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</si>
  <si>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</si>
  <si>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</si>
  <si>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</si>
  <si>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</si>
  <si>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</si>
  <si>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</si>
  <si>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</si>
  <si>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</si>
  <si>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</si>
  <si>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</si>
  <si>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</si>
  <si>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</si>
  <si>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</si>
  <si>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</si>
  <si>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</si>
  <si>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</si>
  <si>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</si>
  <si>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</si>
  <si>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</si>
  <si>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</si>
  <si>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</si>
  <si>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</si>
  <si>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</si>
  <si>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</si>
  <si>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</si>
  <si>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</si>
  <si>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</si>
  <si>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</si>
  <si>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</si>
  <si>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</si>
  <si>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</si>
  <si>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</si>
  <si>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</si>
  <si>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</si>
  <si>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</si>
  <si>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</si>
  <si>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</si>
  <si>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</si>
  <si>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</si>
  <si>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</si>
  <si>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</si>
  <si>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</si>
  <si>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</si>
  <si>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</si>
  <si>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</si>
  <si>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</si>
  <si>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</si>
  <si>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</si>
  <si>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</si>
  <si>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</si>
  <si>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</si>
  <si>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</si>
  <si>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</si>
  <si>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</si>
  <si>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</si>
  <si>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</si>
  <si>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</si>
  <si>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</si>
  <si>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</si>
  <si>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</si>
  <si>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</si>
  <si>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</si>
  <si>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</si>
  <si>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</si>
  <si>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</si>
  <si>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</si>
  <si>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</si>
  <si>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</si>
  <si>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</si>
  <si>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</si>
  <si>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</si>
  <si>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</si>
  <si>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</si>
  <si>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</si>
  <si>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</si>
  <si>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</si>
  <si>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</si>
  <si>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</si>
  <si>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</si>
  <si>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</si>
  <si>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</si>
  <si>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</si>
  <si>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</si>
  <si>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</si>
  <si>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</si>
  <si>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</si>
  <si>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</si>
  <si>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</si>
  <si>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</si>
  <si>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</si>
  <si>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</si>
  <si>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</si>
  <si>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</si>
  <si>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</si>
  <si>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</si>
  <si>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</si>
  <si>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</si>
  <si>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</si>
  <si>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</si>
  <si>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</si>
  <si>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</si>
  <si>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</si>
  <si>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</si>
  <si>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</si>
  <si>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</si>
  <si>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</si>
  <si>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</si>
  <si>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</si>
  <si>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</si>
  <si>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</si>
  <si>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</si>
  <si>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</si>
  <si>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</si>
  <si>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</si>
  <si>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</si>
  <si>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</si>
  <si>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</si>
  <si>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</si>
  <si>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</si>
  <si>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</si>
  <si>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</si>
  <si>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</si>
  <si>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</si>
  <si>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</si>
  <si>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</si>
  <si>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</si>
  <si>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</si>
  <si>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</si>
  <si>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</si>
  <si>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</si>
  <si>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</si>
  <si>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</si>
  <si>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</si>
  <si>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</si>
  <si>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</si>
  <si>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</si>
  <si>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</si>
  <si>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</si>
  <si>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</si>
  <si>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</si>
  <si>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</si>
  <si>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</si>
  <si>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</si>
  <si>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</si>
  <si>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</si>
  <si>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</si>
  <si>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</si>
  <si>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</si>
  <si>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</si>
  <si>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</si>
  <si>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</si>
  <si>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</si>
  <si>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</si>
  <si>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</si>
  <si>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</si>
  <si>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</si>
  <si>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</si>
  <si>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</si>
  <si>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</si>
  <si>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</si>
  <si>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</si>
  <si>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</si>
  <si>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</si>
  <si>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</si>
  <si>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</si>
  <si>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</si>
  <si>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</si>
  <si>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</si>
  <si>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</si>
  <si>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</si>
  <si>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</si>
  <si>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</si>
  <si>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</si>
  <si>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</si>
  <si>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</si>
  <si>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</si>
  <si>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</si>
  <si>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</si>
  <si>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</si>
  <si>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</si>
  <si>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</si>
  <si>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</si>
  <si>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</si>
  <si>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</si>
  <si>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</si>
  <si>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</si>
  <si>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</si>
  <si>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</si>
  <si>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</si>
  <si>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</si>
  <si>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</si>
  <si>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</si>
  <si>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</si>
  <si>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</si>
  <si>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</si>
  <si>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</si>
  <si>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</si>
  <si>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</si>
  <si>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</si>
  <si>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</si>
  <si>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</si>
  <si>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</si>
  <si>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</si>
  <si>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</si>
  <si>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</si>
  <si>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</si>
  <si>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</si>
  <si>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</si>
  <si>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</si>
  <si>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</si>
  <si>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</si>
  <si>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</si>
  <si>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</si>
  <si>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</si>
  <si>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</si>
  <si>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</si>
  <si>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</si>
  <si>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</si>
  <si>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</si>
  <si>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</si>
  <si>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</si>
  <si>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</si>
  <si>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</si>
  <si>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</si>
  <si>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</si>
  <si>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</si>
  <si>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</si>
  <si>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</si>
  <si>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</si>
  <si>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</si>
  <si>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</si>
  <si>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</si>
  <si>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</si>
  <si>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</si>
  <si>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</si>
  <si>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</si>
  <si>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</si>
  <si>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</si>
  <si>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</si>
  <si>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</si>
  <si>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</si>
  <si>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</si>
  <si>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</si>
  <si>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</si>
  <si>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</si>
  <si>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</si>
  <si>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</si>
  <si>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</si>
  <si>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</si>
  <si>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</si>
  <si>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</si>
  <si>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</si>
  <si>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</si>
  <si>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</si>
  <si>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</si>
  <si>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</si>
  <si>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</si>
  <si>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</si>
  <si>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</si>
  <si>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</si>
  <si>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</si>
  <si>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</si>
  <si>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</si>
  <si>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</si>
  <si>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</si>
  <si>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</si>
  <si>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</si>
  <si>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</si>
  <si>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</si>
  <si>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</si>
  <si>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</si>
  <si>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</si>
  <si>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</si>
  <si>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</si>
  <si>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</si>
  <si>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</si>
  <si>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</si>
  <si>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</si>
  <si>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</si>
  <si>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</si>
  <si>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</si>
  <si>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</si>
  <si>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</si>
  <si>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</si>
  <si>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</si>
  <si>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</si>
  <si>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</si>
  <si>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</si>
  <si>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</si>
  <si>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</si>
  <si>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</si>
  <si>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</si>
  <si>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</si>
  <si>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</si>
  <si>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</si>
  <si>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</si>
  <si>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</si>
  <si>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</si>
  <si>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</si>
  <si>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</si>
  <si>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</si>
  <si>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</si>
  <si>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</si>
  <si>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</si>
  <si>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</si>
  <si>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</si>
  <si>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</si>
  <si>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</si>
  <si>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</si>
  <si>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</si>
  <si>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</si>
  <si>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</si>
  <si>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</si>
  <si>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</si>
  <si>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</si>
  <si>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</si>
  <si>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</si>
  <si>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</si>
  <si>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</si>
  <si>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</si>
  <si>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</si>
  <si>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</si>
  <si>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</si>
  <si>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</si>
  <si>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</si>
  <si>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</si>
  <si>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</si>
  <si>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</si>
  <si>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</si>
  <si>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</si>
  <si>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</si>
  <si>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</si>
  <si>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</si>
  <si>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</si>
  <si>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</si>
  <si>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</si>
  <si>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</si>
  <si>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</si>
  <si>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</si>
  <si>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</si>
  <si>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</si>
  <si>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</si>
  <si>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</si>
  <si>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</si>
  <si>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</si>
  <si>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</si>
  <si>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</si>
  <si>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</si>
  <si>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</si>
  <si>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</si>
  <si>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</si>
  <si>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</si>
  <si>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</si>
  <si>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</si>
  <si>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</si>
  <si>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</si>
  <si>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</si>
  <si>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</si>
  <si>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</si>
  <si>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</si>
  <si>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</si>
  <si>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</si>
  <si>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</si>
  <si>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</si>
  <si>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</si>
  <si>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</si>
  <si>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</si>
  <si>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</si>
  <si>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</si>
  <si>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</si>
  <si>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</si>
  <si>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</si>
  <si>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</si>
  <si>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</si>
  <si>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</si>
  <si>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</si>
  <si>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</si>
  <si>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</si>
  <si>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</si>
  <si>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</si>
  <si>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</si>
  <si>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</si>
  <si>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</si>
  <si>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</si>
  <si>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</si>
  <si>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</si>
  <si>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</si>
  <si>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</si>
  <si>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</si>
  <si>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</si>
  <si>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</si>
  <si>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</si>
  <si>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</si>
  <si>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</si>
  <si>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</si>
  <si>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</si>
  <si>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</si>
  <si>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</si>
  <si>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</si>
  <si>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</si>
  <si>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</si>
  <si>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</si>
  <si>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</si>
  <si>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</si>
  <si>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</si>
  <si>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</si>
  <si>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</si>
  <si>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</si>
  <si>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</si>
  <si>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</si>
  <si>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</si>
  <si>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</si>
  <si>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</si>
  <si>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</si>
  <si>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</si>
  <si>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</si>
  <si>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</si>
  <si>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</si>
  <si>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</si>
  <si>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</si>
  <si>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</si>
  <si>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</si>
  <si>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</si>
  <si>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</si>
  <si>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</si>
  <si>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</si>
  <si>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</si>
  <si>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</si>
  <si>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</si>
  <si>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</si>
  <si>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</si>
  <si>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</si>
  <si>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</si>
  <si>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</si>
  <si>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</si>
  <si>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</si>
  <si>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</si>
  <si>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</si>
  <si>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</si>
  <si>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</si>
  <si>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</si>
  <si>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</si>
  <si>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</si>
  <si>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</si>
  <si>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</si>
  <si>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</si>
  <si>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</si>
  <si>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</si>
  <si>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</si>
  <si>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</si>
  <si>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</si>
  <si>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</si>
  <si>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</si>
  <si>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</si>
  <si>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</si>
  <si>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</si>
  <si>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</si>
  <si>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</si>
  <si>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</si>
  <si>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</si>
  <si>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</si>
  <si>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</si>
  <si>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</si>
  <si>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</si>
  <si>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</si>
  <si>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</si>
  <si>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</si>
  <si>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</si>
  <si>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</si>
  <si>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</si>
  <si>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</si>
  <si>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</si>
  <si>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</si>
  <si>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</si>
  <si>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</si>
  <si>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</si>
  <si>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</si>
  <si>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</si>
  <si>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</si>
  <si>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</si>
  <si>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</si>
  <si>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</si>
  <si>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</si>
  <si>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</si>
  <si>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</si>
  <si>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</si>
  <si>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</si>
  <si>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</si>
  <si>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</si>
  <si>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</si>
  <si>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</si>
  <si>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</si>
  <si>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</si>
  <si>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</si>
  <si>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</si>
  <si>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</si>
  <si>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</si>
  <si>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</si>
  <si>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</si>
  <si>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</si>
  <si>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</si>
  <si>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</si>
  <si>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</si>
  <si>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</si>
  <si>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</si>
  <si>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</si>
  <si>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</si>
  <si>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</si>
  <si>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</si>
  <si>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</si>
  <si>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</si>
  <si>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</si>
  <si>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</si>
  <si>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</si>
  <si>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</si>
  <si>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</si>
  <si>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</si>
  <si>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</si>
  <si>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</si>
  <si>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</si>
  <si>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</si>
  <si>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</si>
  <si>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</si>
  <si>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</si>
  <si>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</si>
  <si>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</si>
  <si>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</si>
  <si>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</si>
  <si>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</si>
  <si>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</si>
  <si>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</si>
  <si>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</si>
  <si>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</si>
  <si>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</si>
  <si>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</si>
  <si>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</si>
  <si>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</si>
  <si>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</si>
  <si>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</si>
  <si>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</si>
  <si>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</si>
  <si>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</si>
  <si>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</si>
  <si>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</si>
  <si>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</si>
  <si>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</si>
  <si>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</si>
  <si>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</si>
  <si>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</si>
  <si>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</si>
  <si>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</si>
  <si>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</si>
  <si>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</si>
  <si>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</si>
  <si>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</si>
  <si>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</si>
  <si>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</si>
  <si>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</si>
  <si>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</si>
  <si>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</si>
  <si>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</si>
  <si>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</si>
  <si>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</si>
  <si>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</si>
  <si>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</si>
  <si>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</si>
  <si>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</si>
  <si>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</si>
  <si>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</si>
  <si>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</si>
  <si>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</si>
  <si>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</si>
  <si>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</si>
  <si>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</si>
  <si>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</si>
  <si>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</si>
  <si>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</si>
  <si>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</si>
  <si>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</si>
  <si>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</si>
  <si>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</si>
  <si>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</si>
  <si>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</si>
  <si>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</si>
  <si>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</si>
  <si>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</si>
  <si>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</si>
  <si>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</si>
  <si>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</si>
  <si>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</si>
  <si>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</si>
  <si>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</si>
  <si>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</si>
  <si>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</si>
  <si>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</si>
  <si>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</si>
  <si>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</si>
  <si>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</si>
  <si>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</si>
  <si>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</si>
  <si>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</si>
  <si>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</si>
  <si>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</si>
  <si>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</si>
  <si>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</si>
  <si>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</si>
  <si>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</si>
  <si>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</si>
  <si>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</si>
  <si>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</si>
  <si>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</si>
  <si>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</si>
  <si>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</si>
  <si>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</si>
  <si>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</si>
  <si>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</si>
  <si>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</si>
  <si>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</si>
  <si>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</si>
  <si>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</si>
  <si>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</si>
  <si>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</si>
  <si>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</si>
  <si>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</si>
  <si>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</si>
  <si>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</si>
  <si>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</si>
  <si>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</si>
  <si>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</si>
  <si>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</si>
  <si>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</si>
  <si>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</si>
  <si>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</si>
  <si>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</si>
  <si>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</si>
  <si>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</si>
  <si>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</si>
  <si>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</si>
  <si>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</si>
  <si>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</si>
  <si>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</si>
  <si>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</si>
  <si>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</si>
  <si>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</si>
  <si>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</si>
  <si>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</si>
  <si>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</si>
  <si>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</si>
  <si>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</si>
  <si>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</si>
  <si>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</si>
  <si>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</si>
  <si>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</si>
  <si>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</si>
  <si>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</si>
  <si>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</si>
  <si>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</si>
  <si>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</si>
  <si>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</si>
  <si>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</si>
  <si>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</si>
  <si>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</si>
  <si>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</si>
  <si>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</si>
  <si>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</si>
  <si>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</si>
  <si>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</si>
  <si>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</si>
  <si>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</si>
  <si>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</si>
  <si>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</si>
  <si>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</si>
  <si>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</si>
  <si>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</si>
  <si>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</si>
  <si>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</si>
  <si>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</si>
  <si>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</si>
  <si>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</si>
  <si>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</si>
  <si>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</si>
  <si>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</si>
  <si>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</si>
  <si>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</si>
  <si>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</si>
  <si>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</si>
  <si>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</si>
  <si>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</si>
  <si>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</si>
  <si>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</si>
  <si>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</si>
  <si>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</si>
  <si>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</si>
  <si>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</si>
  <si>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</si>
  <si>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</si>
  <si>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</si>
  <si>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</si>
  <si>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</si>
  <si>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</si>
  <si>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</si>
  <si>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</si>
  <si>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</si>
  <si>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</si>
  <si>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</si>
  <si>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</si>
  <si>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</si>
  <si>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</si>
  <si>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</si>
  <si>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</si>
  <si>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</si>
  <si>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</si>
  <si>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</si>
  <si>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</si>
  <si>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</si>
  <si>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</si>
  <si>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</si>
  <si>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</si>
  <si>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</si>
  <si>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</si>
  <si>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</si>
  <si>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</si>
  <si>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</si>
  <si>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</si>
  <si>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</si>
  <si>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</si>
  <si>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</si>
  <si>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</si>
  <si>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</si>
  <si>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</si>
  <si>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</si>
  <si>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</si>
  <si>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</si>
  <si>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</si>
  <si>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</si>
  <si>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</si>
  <si>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</si>
  <si>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</si>
  <si>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</si>
  <si>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</si>
  <si>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</si>
  <si>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</si>
  <si>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</si>
  <si>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</si>
  <si>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</si>
  <si>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</si>
  <si>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</si>
  <si>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</si>
  <si>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</si>
  <si>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</si>
  <si>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</si>
  <si>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</si>
  <si>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</si>
  <si>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</si>
  <si>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</si>
  <si>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</si>
  <si>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</si>
  <si>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</si>
  <si>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</si>
  <si>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</si>
  <si>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</si>
  <si>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</si>
  <si>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</si>
  <si>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</si>
  <si>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</si>
  <si>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</si>
  <si>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</si>
  <si>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</si>
  <si>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</si>
  <si>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</si>
  <si>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</si>
  <si>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</si>
  <si>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</si>
  <si>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</si>
  <si>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</si>
  <si>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</si>
  <si>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</si>
  <si>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</si>
  <si>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</si>
  <si>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</si>
  <si>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</si>
  <si>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</si>
  <si>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</si>
  <si>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</si>
  <si>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</si>
  <si>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</si>
  <si>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</si>
  <si>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</si>
  <si>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</si>
  <si>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</si>
  <si>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</si>
  <si>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</si>
  <si>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</si>
  <si>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</si>
  <si>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</si>
  <si>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</si>
  <si>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</si>
  <si>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</si>
  <si>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</si>
  <si>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</si>
  <si>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</si>
  <si>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</si>
  <si>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</si>
  <si>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</si>
  <si>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</si>
  <si>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</si>
  <si>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</si>
  <si>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</si>
  <si>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</si>
  <si>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</si>
  <si>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</si>
  <si>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</si>
  <si>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</si>
  <si>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</si>
  <si>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</si>
  <si>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</si>
  <si>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</si>
  <si>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</si>
  <si>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</si>
  <si>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</si>
  <si>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</si>
  <si>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</si>
  <si>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</si>
  <si>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</si>
  <si>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</si>
  <si>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</si>
  <si>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</si>
  <si>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</si>
  <si>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</si>
  <si>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</si>
  <si>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</si>
  <si>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</si>
  <si>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</si>
  <si>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</si>
  <si>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</si>
  <si>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</si>
  <si>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</si>
  <si>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</si>
  <si>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</si>
  <si>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</si>
  <si>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</si>
  <si>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</si>
  <si>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</si>
  <si>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</si>
  <si>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</si>
  <si>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</si>
  <si>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</si>
  <si>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</si>
  <si>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</si>
  <si>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</si>
  <si>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</si>
  <si>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</si>
  <si>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</si>
  <si>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</si>
  <si>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</si>
  <si>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</si>
  <si>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</si>
  <si>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</si>
  <si>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</si>
  <si>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</si>
  <si>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</si>
  <si>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</si>
  <si>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</si>
  <si>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</si>
  <si>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</si>
  <si>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</si>
  <si>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</si>
  <si>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</si>
  <si>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</si>
  <si>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</si>
  <si>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</si>
  <si>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</si>
  <si>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</si>
  <si>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</si>
  <si>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</si>
  <si>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</si>
  <si>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</si>
  <si>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</si>
  <si>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</si>
  <si>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</si>
  <si>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</si>
  <si>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</si>
  <si>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</si>
  <si>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</si>
  <si>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</si>
  <si>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</si>
  <si>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</si>
  <si>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</si>
  <si>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</si>
  <si>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</si>
  <si>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</si>
  <si>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</si>
  <si>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</si>
  <si>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</si>
  <si>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</si>
  <si>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</si>
  <si>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</si>
  <si>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</si>
  <si>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</si>
  <si>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</si>
  <si>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</si>
  <si>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</si>
  <si>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</si>
  <si>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</si>
  <si>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</si>
  <si>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</si>
  <si>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</si>
  <si>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</si>
  <si>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</si>
  <si>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</si>
  <si>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</si>
  <si>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</si>
  <si>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</si>
  <si>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</si>
  <si>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</si>
  <si>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</si>
  <si>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</si>
  <si>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</si>
  <si>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</si>
  <si>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</si>
  <si>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</si>
  <si>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</si>
  <si>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</si>
  <si>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</si>
  <si>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</si>
  <si>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</si>
  <si>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</si>
  <si>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</si>
  <si>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</si>
  <si>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</si>
  <si>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</si>
  <si>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</si>
  <si>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</si>
  <si>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</si>
  <si>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</si>
  <si>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</si>
  <si>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</si>
  <si>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</si>
  <si>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</si>
  <si>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</si>
  <si>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</si>
  <si>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</si>
  <si>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</si>
  <si>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</si>
  <si>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</si>
  <si>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</si>
  <si>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</si>
  <si>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</si>
  <si>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</si>
  <si>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</si>
  <si>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</si>
  <si>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</si>
  <si>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</si>
  <si>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</si>
  <si>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</si>
  <si>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</si>
  <si>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</si>
  <si>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</si>
  <si>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</si>
  <si>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</si>
  <si>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</si>
  <si>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</si>
  <si>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</si>
  <si>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</si>
  <si>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</si>
  <si>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</si>
  <si>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</si>
  <si>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</si>
  <si>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</si>
  <si>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</si>
  <si>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</si>
  <si>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</si>
  <si>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</si>
  <si>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</si>
  <si>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</si>
  <si>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</si>
  <si>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</si>
  <si>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</si>
  <si>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</si>
  <si>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</si>
  <si>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</si>
  <si>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</si>
  <si>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</si>
  <si>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</si>
  <si>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</si>
  <si>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</si>
  <si>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</si>
  <si>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</si>
  <si>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</si>
  <si>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</si>
  <si>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</si>
  <si>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</si>
  <si>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</si>
  <si>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</si>
  <si>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</si>
  <si>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</si>
  <si>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</si>
  <si>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</si>
  <si>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</si>
  <si>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</si>
  <si>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</si>
  <si>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</si>
  <si>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</si>
  <si>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</si>
  <si>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</si>
  <si>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</si>
  <si>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</si>
  <si>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</si>
  <si>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</si>
  <si>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</si>
  <si>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</si>
  <si>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</si>
  <si>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</si>
  <si>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</si>
  <si>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</si>
  <si>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</si>
  <si>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</si>
  <si>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</si>
  <si>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</si>
  <si>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</si>
  <si>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</si>
  <si>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</si>
  <si>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</si>
  <si>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</si>
  <si>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</si>
  <si>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</si>
  <si>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ELEKTRIČNA ENERGIJA</t>
  </si>
  <si>
    <t>GORIVO</t>
  </si>
  <si>
    <t>ODRŽAVANJE RAČUNARSKE OPREME</t>
  </si>
  <si>
    <t>RAČUNARSKA OPREMA</t>
  </si>
  <si>
    <t>PREVOZNA SREDSTVA -OPERATIVNI LIZING</t>
  </si>
  <si>
    <t>ODRŽAVANJE APLIKATIVNOG SOFTVERA ,,Registar jedinstvene evidencije nepokretnosti u javnoj svojini"</t>
  </si>
  <si>
    <t>SPOLJNO ČIŠĆENJE NA GP</t>
  </si>
  <si>
    <t>OGLAŠAVANJE U NOVINAMA</t>
  </si>
  <si>
    <t>USLUGE SUDSKIH VEŠTAKA I LICENCIRANIH PROCENITELJA</t>
  </si>
  <si>
    <t xml:space="preserve">AUTOMATSKE RAMPE </t>
  </si>
  <si>
    <t>ODRŽAVANJE BIOFEKALNOG KOLEKTORA NA GP BATROVCI</t>
  </si>
  <si>
    <t>TEKUĆE ODRŽAVANJE I HITNE INTERVENCIJE NA MAŠINSKIM INSTALACIJAMA NA GRANIČNIM PRELAZIMA</t>
  </si>
  <si>
    <t>TEKUĆE ODRŽAVANJE I HITNE INTERVENCIJE NA ELEKTROINSTALACIJAMA NA GRANIČNIM PRELAZIMA</t>
  </si>
  <si>
    <t>TEKUĆE ODRŽAVANJE I HITNE INTERVENCIJE  -  GRAĐ.RADOVI NA  I U OBJEKTIMA NA GRANIČNIM PRELAZIMA</t>
  </si>
  <si>
    <t>ODRŽAVANJE KLIMA UREĐAJA</t>
  </si>
  <si>
    <t>ODRŽAVANJE AUTOMATSKIH RAMPI</t>
  </si>
  <si>
    <t>ODRŽAVANJE GROMOBRANA</t>
  </si>
  <si>
    <t>ODRŽAVANJE DIZEL ELEKTRIČNIH AGREGATA</t>
  </si>
  <si>
    <t>ODRŽAVANJE SISTEMA VIDEONADZORA</t>
  </si>
  <si>
    <t>ODRŽAVANJE KOLSKIH VAGA</t>
  </si>
  <si>
    <t>ODRŽAVANJE PP OREME</t>
  </si>
  <si>
    <t>ODRŽAVANJE AUTODIZALICA</t>
  </si>
  <si>
    <t>IZRADA TEHN.DOKUMENTACIJE ZA IZGRADNJU ZAJEDNIČKOG GP SREMSKA RAČA- KUZMIN</t>
  </si>
  <si>
    <t>RADOVI NA ELEKTROINSTALACIJAMA- KABLIRANJE KONTROLNIH KABINA NA GP PREŠEVO</t>
  </si>
  <si>
    <t>IZMENA I DOPUNA PROSTORNOG PLANA PODRUČJA INFRASTRUKTURNOG KORIDORA AUTOPUTA E75 SUBOTICA -BEOGRAD (BATAJNICA) - GP KELEBIJA</t>
  </si>
  <si>
    <t>NABAVKA I UGRADNJA KAMERA</t>
  </si>
  <si>
    <t>DIZEL-ELEKTRIČNI AGREGATI</t>
  </si>
  <si>
    <t>RADOVI NA IZGRADNJI GP KUSJAK</t>
  </si>
  <si>
    <t>RADOVI NA IZGRADNJI GP NEŠTIN</t>
  </si>
  <si>
    <t>USLUGE BEŽIČNOG INTERNETA (WiFi)  NA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</si>
</sst>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" fontId="5" fillId="0" borderId="0" xfId="0" applyNumberFormat="1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69"/>
  <sheetViews>
    <sheetView tabSelected="1" zoomScale="160" zoomScaleNormal="160" workbookViewId="0">
      <pane ySplit="4" topLeftCell="A29" activePane="bottomLeft" state="frozen"/>
      <selection pane="bottomLeft" activeCell="I30" sqref="I30"/>
    </sheetView>
  </sheetViews>
  <sheetFormatPr defaultColWidth="8.7109375" defaultRowHeight="11.25" x14ac:dyDescent="0.2"/>
  <cols>
    <col min="1" max="1" width="8.85546875" style="3" customWidth="1"/>
    <col min="2" max="2" width="20.85546875" style="1" customWidth="1"/>
    <col min="3" max="3" width="7.140625" style="1" customWidth="1"/>
    <col min="4" max="4" width="11.5703125" style="1" customWidth="1"/>
    <col min="5" max="5" width="13" style="1" customWidth="1"/>
    <col min="6" max="6" width="9.42578125" style="1" customWidth="1"/>
    <col min="7" max="7" width="6.7109375" style="1" customWidth="1"/>
    <col min="8" max="8" width="9.42578125" style="1" customWidth="1"/>
    <col min="9" max="9" width="8.140625" style="1" customWidth="1"/>
    <col min="10" max="10" width="8.28515625" style="1" customWidth="1"/>
    <col min="11" max="11" width="8" style="1" customWidth="1"/>
    <col min="12" max="12" width="8.5703125" style="1" customWidth="1"/>
    <col min="13" max="13" width="10.5703125" style="1" customWidth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5" t="s">
        <v>9</v>
      </c>
      <c r="B1" s="26"/>
      <c r="C1" s="26"/>
      <c r="D1" s="26"/>
      <c r="E1" s="26"/>
      <c r="F1" s="27"/>
      <c r="G1" s="28" t="s">
        <v>10</v>
      </c>
      <c r="H1" s="29"/>
      <c r="I1" s="29"/>
      <c r="J1" s="30"/>
      <c r="K1" s="31" t="s">
        <v>12</v>
      </c>
      <c r="L1" s="32"/>
      <c r="M1" s="32"/>
      <c r="N1" s="32"/>
      <c r="O1" s="32"/>
      <c r="P1" s="32"/>
      <c r="Q1" s="32"/>
      <c r="R1" s="33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43.5" customHeight="1" x14ac:dyDescent="0.2">
      <c r="A5" s="12" t="str">
        <f t="shared" ref="A5:A64" si="0">IF(LEN(B5)&gt;1,TEXT(ROW(B5)-4,"0000"),(IF(LEN(B6)&gt;1,"unesite naziv","")))</f>
        <v>0001</v>
      </c>
      <c r="B5" s="18" t="s">
        <v>19039</v>
      </c>
      <c r="C5" s="10" t="s">
        <v>2</v>
      </c>
      <c r="D5" s="11">
        <v>3800000</v>
      </c>
      <c r="E5" s="10" t="s">
        <v>4</v>
      </c>
      <c r="F5" s="10" t="s">
        <v>9524</v>
      </c>
      <c r="G5" s="10"/>
      <c r="H5" s="10" t="s">
        <v>11485</v>
      </c>
      <c r="I5" s="10" t="s">
        <v>222</v>
      </c>
      <c r="J5" s="10"/>
      <c r="K5" s="10" t="s">
        <v>293</v>
      </c>
      <c r="L5" s="10"/>
      <c r="M5" s="10" t="s">
        <v>294</v>
      </c>
      <c r="N5" s="10" t="s">
        <v>293</v>
      </c>
      <c r="O5" s="10"/>
      <c r="P5" s="10"/>
      <c r="Q5" s="10"/>
      <c r="R5" s="10"/>
    </row>
    <row r="6" spans="1:18" ht="44.25" customHeight="1" x14ac:dyDescent="0.2">
      <c r="A6" s="12" t="str">
        <f t="shared" si="0"/>
        <v>0002</v>
      </c>
      <c r="B6" s="18" t="s">
        <v>19038</v>
      </c>
      <c r="C6" s="10" t="s">
        <v>3</v>
      </c>
      <c r="D6" s="11">
        <v>600000</v>
      </c>
      <c r="E6" s="10" t="s">
        <v>4</v>
      </c>
      <c r="F6" s="10" t="s">
        <v>9523</v>
      </c>
      <c r="G6" s="10"/>
      <c r="H6" s="10" t="s">
        <v>16987</v>
      </c>
      <c r="I6" s="10" t="s">
        <v>222</v>
      </c>
      <c r="J6" s="10"/>
      <c r="K6" s="10" t="s">
        <v>293</v>
      </c>
      <c r="L6" s="10"/>
      <c r="M6" s="10" t="s">
        <v>294</v>
      </c>
      <c r="N6" s="10" t="s">
        <v>293</v>
      </c>
      <c r="O6" s="10"/>
      <c r="P6" s="10"/>
      <c r="Q6" s="10"/>
      <c r="R6" s="10"/>
    </row>
    <row r="7" spans="1:18" ht="35.25" customHeight="1" x14ac:dyDescent="0.2">
      <c r="A7" s="12" t="str">
        <f t="shared" si="0"/>
        <v>0003</v>
      </c>
      <c r="B7" s="18" t="s">
        <v>19036</v>
      </c>
      <c r="C7" s="10" t="s">
        <v>2</v>
      </c>
      <c r="D7" s="11">
        <v>132000000</v>
      </c>
      <c r="E7" s="10" t="s">
        <v>4</v>
      </c>
      <c r="F7" s="10" t="s">
        <v>9523</v>
      </c>
      <c r="G7" s="10"/>
      <c r="H7" s="10" t="s">
        <v>9841</v>
      </c>
      <c r="I7" s="10" t="s">
        <v>216</v>
      </c>
      <c r="J7" s="10"/>
      <c r="K7" s="10" t="s">
        <v>292</v>
      </c>
      <c r="L7" s="10"/>
      <c r="M7" s="10" t="s">
        <v>294</v>
      </c>
      <c r="N7" s="10" t="s">
        <v>293</v>
      </c>
      <c r="O7" s="10"/>
      <c r="P7" s="10"/>
      <c r="Q7" s="10"/>
      <c r="R7" s="10"/>
    </row>
    <row r="8" spans="1:18" ht="56.25" x14ac:dyDescent="0.2">
      <c r="A8" s="12" t="str">
        <f t="shared" si="0"/>
        <v>0004</v>
      </c>
      <c r="B8" s="18" t="s">
        <v>19037</v>
      </c>
      <c r="C8" s="10" t="s">
        <v>2</v>
      </c>
      <c r="D8" s="11">
        <v>18690000</v>
      </c>
      <c r="E8" s="10" t="s">
        <v>4</v>
      </c>
      <c r="F8" s="10" t="s">
        <v>9524</v>
      </c>
      <c r="G8" s="10"/>
      <c r="H8" s="10" t="s">
        <v>9763</v>
      </c>
      <c r="I8" s="10" t="s">
        <v>216</v>
      </c>
      <c r="J8" s="10"/>
      <c r="K8" s="10" t="s">
        <v>293</v>
      </c>
      <c r="L8" s="10"/>
      <c r="M8" s="10" t="s">
        <v>294</v>
      </c>
      <c r="N8" s="10" t="s">
        <v>293</v>
      </c>
      <c r="O8" s="10"/>
      <c r="P8" s="10"/>
      <c r="Q8" s="10"/>
      <c r="R8" s="10"/>
    </row>
    <row r="9" spans="1:18" ht="56.25" x14ac:dyDescent="0.2">
      <c r="A9" s="12" t="str">
        <f t="shared" si="0"/>
        <v>0005</v>
      </c>
      <c r="B9" s="10" t="s">
        <v>19040</v>
      </c>
      <c r="C9" s="10" t="s">
        <v>2</v>
      </c>
      <c r="D9" s="11">
        <v>5760000</v>
      </c>
      <c r="E9" s="10" t="s">
        <v>4</v>
      </c>
      <c r="F9" s="10" t="s">
        <v>9524</v>
      </c>
      <c r="G9" s="10"/>
      <c r="H9" s="10" t="s">
        <v>12850</v>
      </c>
      <c r="I9" s="10" t="s">
        <v>222</v>
      </c>
      <c r="J9" s="10"/>
      <c r="K9" s="10" t="s">
        <v>293</v>
      </c>
      <c r="L9" s="10"/>
      <c r="M9" s="10" t="s">
        <v>294</v>
      </c>
      <c r="N9" s="10" t="s">
        <v>293</v>
      </c>
      <c r="O9" s="10"/>
      <c r="P9" s="10"/>
      <c r="Q9" s="10"/>
      <c r="R9" s="10"/>
    </row>
    <row r="10" spans="1:18" ht="25.5" customHeight="1" x14ac:dyDescent="0.2">
      <c r="A10" s="12" t="str">
        <f t="shared" si="0"/>
        <v>0006</v>
      </c>
      <c r="B10" s="10" t="s">
        <v>19046</v>
      </c>
      <c r="C10" s="10" t="s">
        <v>3</v>
      </c>
      <c r="D10" s="11">
        <v>4150000</v>
      </c>
      <c r="E10" s="10" t="s">
        <v>4</v>
      </c>
      <c r="F10" s="10" t="s">
        <v>9523</v>
      </c>
      <c r="G10" s="10"/>
      <c r="H10" s="10" t="s">
        <v>18608</v>
      </c>
      <c r="I10" s="10" t="s">
        <v>238</v>
      </c>
      <c r="J10" s="10"/>
      <c r="K10" s="10" t="s">
        <v>292</v>
      </c>
      <c r="L10" s="10"/>
      <c r="M10" s="10"/>
      <c r="N10" s="10" t="s">
        <v>292</v>
      </c>
      <c r="O10" s="10"/>
      <c r="P10" s="10"/>
      <c r="Q10" s="10"/>
      <c r="R10" s="10"/>
    </row>
    <row r="11" spans="1:18" ht="56.25" x14ac:dyDescent="0.2">
      <c r="A11" s="12" t="str">
        <f t="shared" si="0"/>
        <v>0007</v>
      </c>
      <c r="B11" s="10" t="s">
        <v>19041</v>
      </c>
      <c r="C11" s="10" t="s">
        <v>3</v>
      </c>
      <c r="D11" s="21">
        <v>2016000</v>
      </c>
      <c r="E11" s="10" t="s">
        <v>319</v>
      </c>
      <c r="F11" s="10" t="s">
        <v>9524</v>
      </c>
      <c r="G11" s="10"/>
      <c r="H11" s="10" t="s">
        <v>17980</v>
      </c>
      <c r="I11" s="10" t="s">
        <v>222</v>
      </c>
      <c r="J11" s="10"/>
      <c r="K11" s="10" t="s">
        <v>292</v>
      </c>
      <c r="L11" s="10"/>
      <c r="M11" s="10"/>
      <c r="N11" s="10" t="s">
        <v>292</v>
      </c>
      <c r="O11" s="10"/>
      <c r="P11" s="10"/>
      <c r="Q11" s="10"/>
      <c r="R11" s="10"/>
    </row>
    <row r="12" spans="1:18" ht="45" x14ac:dyDescent="0.2">
      <c r="A12" s="12" t="str">
        <f t="shared" si="0"/>
        <v>0008</v>
      </c>
      <c r="B12" s="10" t="s">
        <v>19049</v>
      </c>
      <c r="C12" s="10" t="s">
        <v>1</v>
      </c>
      <c r="D12" s="11">
        <v>44000000</v>
      </c>
      <c r="E12" s="10" t="s">
        <v>4</v>
      </c>
      <c r="F12" s="10" t="s">
        <v>9523</v>
      </c>
      <c r="G12" s="10"/>
      <c r="H12" s="10" t="s">
        <v>15878</v>
      </c>
      <c r="I12" s="10" t="s">
        <v>216</v>
      </c>
      <c r="J12" s="10"/>
      <c r="K12" s="10" t="s">
        <v>292</v>
      </c>
      <c r="L12" s="10"/>
      <c r="M12" s="10"/>
      <c r="N12" s="10" t="s">
        <v>292</v>
      </c>
      <c r="O12" s="10"/>
      <c r="P12" s="10"/>
      <c r="Q12" s="10"/>
      <c r="R12" s="10"/>
    </row>
    <row r="13" spans="1:18" ht="45" x14ac:dyDescent="0.2">
      <c r="A13" s="12" t="str">
        <f t="shared" si="0"/>
        <v>0009</v>
      </c>
      <c r="B13" s="10" t="s">
        <v>19047</v>
      </c>
      <c r="C13" s="22" t="s">
        <v>3</v>
      </c>
      <c r="D13" s="11">
        <v>6000000</v>
      </c>
      <c r="E13" s="10" t="s">
        <v>4</v>
      </c>
      <c r="F13" s="10" t="s">
        <v>9523</v>
      </c>
      <c r="G13" s="10"/>
      <c r="H13" s="10" t="s">
        <v>17095</v>
      </c>
      <c r="I13" s="10" t="s">
        <v>216</v>
      </c>
      <c r="J13" s="10"/>
      <c r="K13" s="10" t="s">
        <v>292</v>
      </c>
      <c r="L13" s="10"/>
      <c r="M13" s="10"/>
      <c r="N13" s="10" t="s">
        <v>292</v>
      </c>
      <c r="O13" s="10"/>
      <c r="P13" s="10"/>
      <c r="Q13" s="10"/>
      <c r="R13" s="10"/>
    </row>
    <row r="14" spans="1:18" ht="45" x14ac:dyDescent="0.2">
      <c r="A14" s="12" t="str">
        <f t="shared" si="0"/>
        <v>0010</v>
      </c>
      <c r="B14" s="10" t="s">
        <v>19048</v>
      </c>
      <c r="C14" s="22" t="s">
        <v>3</v>
      </c>
      <c r="D14" s="11">
        <v>16000000</v>
      </c>
      <c r="E14" s="10" t="s">
        <v>4</v>
      </c>
      <c r="F14" s="10" t="s">
        <v>9523</v>
      </c>
      <c r="G14" s="10"/>
      <c r="H14" s="10" t="s">
        <v>17097</v>
      </c>
      <c r="I14" s="10" t="s">
        <v>216</v>
      </c>
      <c r="J14" s="10"/>
      <c r="K14" s="10" t="s">
        <v>292</v>
      </c>
      <c r="L14" s="10"/>
      <c r="M14" s="10"/>
      <c r="N14" s="10" t="s">
        <v>292</v>
      </c>
      <c r="O14" s="10"/>
      <c r="P14" s="10"/>
      <c r="Q14" s="10"/>
      <c r="R14" s="10"/>
    </row>
    <row r="15" spans="1:18" ht="23.25" customHeight="1" x14ac:dyDescent="0.2">
      <c r="A15" s="12" t="str">
        <f t="shared" si="0"/>
        <v>0011</v>
      </c>
      <c r="B15" s="10" t="s">
        <v>19042</v>
      </c>
      <c r="C15" s="10" t="s">
        <v>3</v>
      </c>
      <c r="D15" s="11">
        <v>23000000</v>
      </c>
      <c r="E15" s="10" t="s">
        <v>4</v>
      </c>
      <c r="F15" s="10" t="s">
        <v>9523</v>
      </c>
      <c r="G15" s="10"/>
      <c r="H15" s="10" t="s">
        <v>18662</v>
      </c>
      <c r="I15" s="10" t="s">
        <v>216</v>
      </c>
      <c r="J15" s="10"/>
      <c r="K15" s="10" t="s">
        <v>293</v>
      </c>
      <c r="L15" s="10"/>
      <c r="M15" s="10"/>
      <c r="N15" s="10" t="s">
        <v>292</v>
      </c>
      <c r="O15" s="10"/>
      <c r="P15" s="10"/>
      <c r="Q15" s="10"/>
      <c r="R15" s="10"/>
    </row>
    <row r="16" spans="1:18" ht="30" customHeight="1" x14ac:dyDescent="0.2">
      <c r="A16" s="12" t="str">
        <f t="shared" si="0"/>
        <v>0012</v>
      </c>
      <c r="B16" s="10" t="s">
        <v>19043</v>
      </c>
      <c r="C16" s="10" t="s">
        <v>3</v>
      </c>
      <c r="D16" s="11">
        <v>1500000</v>
      </c>
      <c r="E16" s="10" t="s">
        <v>4</v>
      </c>
      <c r="F16" s="10" t="s">
        <v>9523</v>
      </c>
      <c r="G16" s="10"/>
      <c r="H16" s="10" t="s">
        <v>18296</v>
      </c>
      <c r="I16" s="10" t="s">
        <v>216</v>
      </c>
      <c r="J16" s="10"/>
      <c r="K16" s="10" t="s">
        <v>292</v>
      </c>
      <c r="L16" s="10"/>
      <c r="M16" s="10"/>
      <c r="N16" s="10" t="s">
        <v>292</v>
      </c>
      <c r="O16" s="10"/>
      <c r="P16" s="10"/>
      <c r="Q16" s="10"/>
      <c r="R16" s="10"/>
    </row>
    <row r="17" spans="1:18" ht="56.25" x14ac:dyDescent="0.2">
      <c r="A17" s="12" t="str">
        <f t="shared" si="0"/>
        <v>0013</v>
      </c>
      <c r="B17" s="10" t="s">
        <v>19044</v>
      </c>
      <c r="C17" s="10" t="s">
        <v>3</v>
      </c>
      <c r="D17" s="11">
        <v>9000000</v>
      </c>
      <c r="E17" s="10" t="s">
        <v>4</v>
      </c>
      <c r="F17" s="10" t="s">
        <v>9523</v>
      </c>
      <c r="G17" s="10"/>
      <c r="H17" s="10" t="s">
        <v>17668</v>
      </c>
      <c r="I17" s="10" t="s">
        <v>216</v>
      </c>
      <c r="J17" s="10"/>
      <c r="K17" s="22" t="s">
        <v>292</v>
      </c>
      <c r="L17" s="10"/>
      <c r="M17" s="10" t="s">
        <v>295</v>
      </c>
      <c r="N17" s="10" t="s">
        <v>292</v>
      </c>
      <c r="O17" s="10"/>
      <c r="P17" s="10"/>
      <c r="Q17" s="10"/>
      <c r="R17" s="10"/>
    </row>
    <row r="18" spans="1:18" ht="22.5" x14ac:dyDescent="0.2">
      <c r="A18" s="12" t="str">
        <f t="shared" si="0"/>
        <v>0014</v>
      </c>
      <c r="B18" s="10" t="s">
        <v>19045</v>
      </c>
      <c r="C18" s="10" t="s">
        <v>2</v>
      </c>
      <c r="D18" s="23">
        <v>11000000</v>
      </c>
      <c r="E18" s="10" t="s">
        <v>4</v>
      </c>
      <c r="F18" s="10" t="s">
        <v>9523</v>
      </c>
      <c r="G18" s="10"/>
      <c r="H18" s="10" t="s">
        <v>13175</v>
      </c>
      <c r="I18" s="10" t="s">
        <v>216</v>
      </c>
      <c r="J18" s="10"/>
      <c r="K18" s="10" t="s">
        <v>292</v>
      </c>
      <c r="L18" s="10"/>
      <c r="M18" s="19"/>
      <c r="N18" s="10" t="s">
        <v>292</v>
      </c>
      <c r="O18" s="10"/>
      <c r="P18" s="10"/>
      <c r="Q18" s="10"/>
      <c r="R18" s="10"/>
    </row>
    <row r="19" spans="1:18" ht="22.5" x14ac:dyDescent="0.2">
      <c r="A19" s="12" t="str">
        <f t="shared" si="0"/>
        <v>0015</v>
      </c>
      <c r="B19" s="22" t="s">
        <v>19065</v>
      </c>
      <c r="C19" s="22" t="s">
        <v>3</v>
      </c>
      <c r="D19" s="21">
        <v>10000000</v>
      </c>
      <c r="E19" s="10" t="s">
        <v>4</v>
      </c>
      <c r="F19" s="10" t="s">
        <v>9524</v>
      </c>
      <c r="G19" s="10"/>
      <c r="H19" s="22" t="s">
        <v>18006</v>
      </c>
      <c r="I19" s="10" t="s">
        <v>216</v>
      </c>
      <c r="J19" s="10"/>
      <c r="K19" s="10" t="s">
        <v>292</v>
      </c>
      <c r="L19" s="10"/>
      <c r="M19" s="10"/>
      <c r="N19" s="10" t="s">
        <v>292</v>
      </c>
      <c r="O19" s="10"/>
      <c r="P19" s="10"/>
      <c r="Q19" s="10"/>
      <c r="R19" s="10"/>
    </row>
    <row r="20" spans="1:18" ht="22.5" x14ac:dyDescent="0.2">
      <c r="A20" s="12" t="str">
        <f t="shared" si="0"/>
        <v>0016</v>
      </c>
      <c r="B20" s="10" t="s">
        <v>19050</v>
      </c>
      <c r="C20" s="10" t="s">
        <v>3</v>
      </c>
      <c r="D20" s="21">
        <v>2000000</v>
      </c>
      <c r="E20" s="10" t="s">
        <v>4</v>
      </c>
      <c r="F20" s="10" t="s">
        <v>9523</v>
      </c>
      <c r="G20" s="10"/>
      <c r="H20" s="10" t="s">
        <v>17101</v>
      </c>
      <c r="I20" s="10" t="s">
        <v>216</v>
      </c>
      <c r="J20" s="10"/>
      <c r="K20" s="10" t="s">
        <v>292</v>
      </c>
      <c r="L20" s="10"/>
      <c r="M20" s="10"/>
      <c r="N20" s="10" t="s">
        <v>292</v>
      </c>
      <c r="O20" s="10"/>
      <c r="P20" s="10"/>
      <c r="Q20" s="10"/>
      <c r="R20" s="10"/>
    </row>
    <row r="21" spans="1:18" ht="22.5" x14ac:dyDescent="0.2">
      <c r="A21" s="12" t="str">
        <f t="shared" si="0"/>
        <v>0017</v>
      </c>
      <c r="B21" s="10" t="s">
        <v>19051</v>
      </c>
      <c r="C21" s="10" t="s">
        <v>3</v>
      </c>
      <c r="D21" s="11">
        <v>4500000</v>
      </c>
      <c r="E21" s="10" t="s">
        <v>4</v>
      </c>
      <c r="F21" s="10" t="s">
        <v>9523</v>
      </c>
      <c r="G21" s="10"/>
      <c r="H21" s="10" t="s">
        <v>16965</v>
      </c>
      <c r="I21" s="10" t="s">
        <v>216</v>
      </c>
      <c r="J21" s="10"/>
      <c r="K21" s="10" t="s">
        <v>292</v>
      </c>
      <c r="L21" s="10"/>
      <c r="M21" s="10"/>
      <c r="N21" s="10" t="s">
        <v>292</v>
      </c>
      <c r="O21" s="10"/>
      <c r="P21" s="10"/>
      <c r="Q21" s="10"/>
      <c r="R21" s="10"/>
    </row>
    <row r="22" spans="1:18" ht="22.5" x14ac:dyDescent="0.2">
      <c r="A22" s="12" t="str">
        <f t="shared" si="0"/>
        <v>0018</v>
      </c>
      <c r="B22" s="10" t="s">
        <v>19052</v>
      </c>
      <c r="C22" s="10" t="s">
        <v>3</v>
      </c>
      <c r="D22" s="11">
        <v>2500000</v>
      </c>
      <c r="E22" s="10" t="s">
        <v>4</v>
      </c>
      <c r="F22" s="10" t="s">
        <v>9525</v>
      </c>
      <c r="G22" s="10"/>
      <c r="H22" s="10" t="s">
        <v>17095</v>
      </c>
      <c r="I22" s="10" t="s">
        <v>216</v>
      </c>
      <c r="J22" s="10"/>
      <c r="K22" s="10" t="s">
        <v>292</v>
      </c>
      <c r="L22" s="10"/>
      <c r="M22" s="10"/>
      <c r="N22" s="10" t="s">
        <v>292</v>
      </c>
      <c r="O22" s="10"/>
      <c r="P22" s="10"/>
      <c r="Q22" s="10"/>
      <c r="R22" s="10"/>
    </row>
    <row r="23" spans="1:18" ht="22.5" x14ac:dyDescent="0.2">
      <c r="A23" s="12" t="str">
        <f t="shared" si="0"/>
        <v>0019</v>
      </c>
      <c r="B23" s="10" t="s">
        <v>19053</v>
      </c>
      <c r="C23" s="10" t="s">
        <v>3</v>
      </c>
      <c r="D23" s="11">
        <v>3000000</v>
      </c>
      <c r="E23" s="10" t="s">
        <v>4</v>
      </c>
      <c r="F23" s="10" t="s">
        <v>9523</v>
      </c>
      <c r="G23" s="10"/>
      <c r="H23" s="10" t="s">
        <v>17075</v>
      </c>
      <c r="I23" s="10" t="s">
        <v>216</v>
      </c>
      <c r="J23" s="10"/>
      <c r="K23" s="10" t="s">
        <v>292</v>
      </c>
      <c r="L23" s="10"/>
      <c r="M23" s="10"/>
      <c r="N23" s="10" t="s">
        <v>292</v>
      </c>
      <c r="O23" s="10"/>
      <c r="P23" s="10"/>
      <c r="Q23" s="10"/>
      <c r="R23" s="10"/>
    </row>
    <row r="24" spans="1:18" ht="22.5" x14ac:dyDescent="0.2">
      <c r="A24" s="12" t="str">
        <f t="shared" si="0"/>
        <v>0020</v>
      </c>
      <c r="B24" s="10" t="s">
        <v>19054</v>
      </c>
      <c r="C24" s="10" t="s">
        <v>3</v>
      </c>
      <c r="D24" s="11">
        <v>5300000</v>
      </c>
      <c r="E24" s="10" t="s">
        <v>4</v>
      </c>
      <c r="F24" s="10" t="s">
        <v>9523</v>
      </c>
      <c r="G24" s="10"/>
      <c r="H24" s="10" t="s">
        <v>17039</v>
      </c>
      <c r="I24" s="10" t="s">
        <v>216</v>
      </c>
      <c r="J24" s="10"/>
      <c r="K24" s="10" t="s">
        <v>292</v>
      </c>
      <c r="L24" s="10"/>
      <c r="M24" s="10"/>
      <c r="N24" s="10" t="s">
        <v>292</v>
      </c>
      <c r="O24" s="10"/>
      <c r="P24" s="10"/>
      <c r="Q24" s="10"/>
      <c r="R24" s="10"/>
    </row>
    <row r="25" spans="1:18" ht="22.5" x14ac:dyDescent="0.2">
      <c r="A25" s="12" t="str">
        <f t="shared" si="0"/>
        <v>0021</v>
      </c>
      <c r="B25" s="10" t="s">
        <v>19055</v>
      </c>
      <c r="C25" s="10" t="s">
        <v>3</v>
      </c>
      <c r="D25" s="11">
        <v>5200000</v>
      </c>
      <c r="E25" s="10" t="s">
        <v>4</v>
      </c>
      <c r="F25" s="10" t="s">
        <v>9523</v>
      </c>
      <c r="G25" s="10"/>
      <c r="H25" s="10" t="s">
        <v>16965</v>
      </c>
      <c r="I25" s="10" t="s">
        <v>216</v>
      </c>
      <c r="J25" s="10"/>
      <c r="K25" s="10" t="s">
        <v>292</v>
      </c>
      <c r="L25" s="10"/>
      <c r="M25" s="10"/>
      <c r="N25" s="10" t="s">
        <v>292</v>
      </c>
      <c r="O25" s="10"/>
      <c r="P25" s="10"/>
      <c r="Q25" s="10"/>
      <c r="R25" s="10"/>
    </row>
    <row r="26" spans="1:18" ht="22.5" x14ac:dyDescent="0.2">
      <c r="A26" s="12" t="str">
        <f t="shared" si="0"/>
        <v>0022</v>
      </c>
      <c r="B26" s="10" t="s">
        <v>19056</v>
      </c>
      <c r="C26" s="10" t="s">
        <v>3</v>
      </c>
      <c r="D26" s="11">
        <v>5000000</v>
      </c>
      <c r="E26" s="10" t="s">
        <v>4</v>
      </c>
      <c r="F26" s="10" t="s">
        <v>9525</v>
      </c>
      <c r="G26" s="10"/>
      <c r="H26" s="10" t="s">
        <v>17054</v>
      </c>
      <c r="I26" s="10" t="s">
        <v>216</v>
      </c>
      <c r="J26" s="10"/>
      <c r="K26" s="10" t="s">
        <v>292</v>
      </c>
      <c r="L26" s="10"/>
      <c r="M26" s="10"/>
      <c r="N26" s="10" t="s">
        <v>292</v>
      </c>
      <c r="O26" s="10"/>
      <c r="P26" s="10"/>
      <c r="Q26" s="10"/>
      <c r="R26" s="10"/>
    </row>
    <row r="27" spans="1:18" ht="22.5" x14ac:dyDescent="0.2">
      <c r="A27" s="12" t="str">
        <f t="shared" si="0"/>
        <v>0023</v>
      </c>
      <c r="B27" s="10" t="s">
        <v>19057</v>
      </c>
      <c r="C27" s="10" t="s">
        <v>3</v>
      </c>
      <c r="D27" s="11">
        <v>1500000</v>
      </c>
      <c r="E27" s="10" t="s">
        <v>4</v>
      </c>
      <c r="F27" s="10" t="s">
        <v>9524</v>
      </c>
      <c r="G27" s="10"/>
      <c r="H27" s="10" t="s">
        <v>17080</v>
      </c>
      <c r="I27" s="10" t="s">
        <v>216</v>
      </c>
      <c r="J27" s="10"/>
      <c r="K27" s="10" t="s">
        <v>292</v>
      </c>
      <c r="L27" s="10"/>
      <c r="M27" s="10"/>
      <c r="N27" s="10" t="s">
        <v>292</v>
      </c>
      <c r="O27" s="10"/>
      <c r="P27" s="10"/>
      <c r="Q27" s="10"/>
      <c r="R27" s="10"/>
    </row>
    <row r="28" spans="1:18" ht="48.75" customHeight="1" x14ac:dyDescent="0.2">
      <c r="A28" s="12" t="str">
        <f t="shared" si="0"/>
        <v>0024</v>
      </c>
      <c r="B28" s="10" t="s">
        <v>19058</v>
      </c>
      <c r="C28" s="10" t="s">
        <v>3</v>
      </c>
      <c r="D28" s="11">
        <v>120000000</v>
      </c>
      <c r="E28" s="10" t="s">
        <v>4</v>
      </c>
      <c r="F28" s="10" t="s">
        <v>9523</v>
      </c>
      <c r="G28" s="10"/>
      <c r="H28" s="10" t="s">
        <v>17620</v>
      </c>
      <c r="I28" s="10" t="s">
        <v>238</v>
      </c>
      <c r="J28" s="10"/>
      <c r="K28" s="10" t="s">
        <v>292</v>
      </c>
      <c r="L28" s="10"/>
      <c r="M28" s="10"/>
      <c r="N28" s="10" t="s">
        <v>292</v>
      </c>
      <c r="O28" s="10"/>
      <c r="P28" s="10"/>
      <c r="Q28" s="10"/>
      <c r="R28" s="10"/>
    </row>
    <row r="29" spans="1:18" ht="45" x14ac:dyDescent="0.2">
      <c r="A29" s="12" t="str">
        <f t="shared" si="0"/>
        <v>0025</v>
      </c>
      <c r="B29" s="10" t="s">
        <v>19059</v>
      </c>
      <c r="C29" s="10" t="s">
        <v>1</v>
      </c>
      <c r="D29" s="11">
        <v>17000000</v>
      </c>
      <c r="E29" s="10" t="s">
        <v>4</v>
      </c>
      <c r="F29" s="10" t="s">
        <v>9523</v>
      </c>
      <c r="G29" s="10"/>
      <c r="H29" s="10" t="s">
        <v>16573</v>
      </c>
      <c r="I29" s="10" t="s">
        <v>276</v>
      </c>
      <c r="J29" s="10"/>
      <c r="K29" s="10" t="s">
        <v>292</v>
      </c>
      <c r="L29" s="10"/>
      <c r="M29" s="10"/>
      <c r="N29" s="10" t="s">
        <v>292</v>
      </c>
      <c r="O29" s="10"/>
      <c r="P29" s="10"/>
      <c r="Q29" s="10"/>
      <c r="R29" s="10"/>
    </row>
    <row r="30" spans="1:18" ht="72.75" customHeight="1" x14ac:dyDescent="0.2">
      <c r="A30" s="12" t="str">
        <f t="shared" si="0"/>
        <v>0026</v>
      </c>
      <c r="B30" s="18" t="s">
        <v>19060</v>
      </c>
      <c r="C30" s="10" t="s">
        <v>3</v>
      </c>
      <c r="D30" s="24">
        <v>25000000</v>
      </c>
      <c r="E30" s="10" t="s">
        <v>4</v>
      </c>
      <c r="F30" s="10" t="s">
        <v>9523</v>
      </c>
      <c r="G30" s="10"/>
      <c r="H30" s="10" t="s">
        <v>17755</v>
      </c>
      <c r="I30" s="10" t="s">
        <v>224</v>
      </c>
      <c r="J30" s="10"/>
      <c r="K30" s="10" t="s">
        <v>292</v>
      </c>
      <c r="L30" s="10"/>
      <c r="M30" s="10"/>
      <c r="N30" s="10" t="s">
        <v>292</v>
      </c>
      <c r="O30" s="10"/>
      <c r="P30" s="10"/>
      <c r="Q30" s="10"/>
      <c r="R30" s="10"/>
    </row>
    <row r="31" spans="1:18" ht="30" customHeight="1" x14ac:dyDescent="0.2">
      <c r="A31" s="12" t="str">
        <f t="shared" si="0"/>
        <v>0027</v>
      </c>
      <c r="B31" s="20" t="s">
        <v>19061</v>
      </c>
      <c r="C31" s="10" t="s">
        <v>2</v>
      </c>
      <c r="D31" s="11">
        <v>8500000</v>
      </c>
      <c r="E31" s="10" t="s">
        <v>4</v>
      </c>
      <c r="F31" s="10" t="s">
        <v>9523</v>
      </c>
      <c r="G31" s="10"/>
      <c r="H31" s="10" t="s">
        <v>17167</v>
      </c>
      <c r="I31" s="10" t="s">
        <v>216</v>
      </c>
      <c r="J31" s="10"/>
      <c r="K31" s="10" t="s">
        <v>292</v>
      </c>
      <c r="L31" s="10"/>
      <c r="M31" s="10"/>
      <c r="N31" s="10" t="s">
        <v>292</v>
      </c>
      <c r="O31" s="10"/>
      <c r="P31" s="10"/>
      <c r="Q31" s="10"/>
      <c r="R31" s="10"/>
    </row>
    <row r="32" spans="1:18" ht="22.5" x14ac:dyDescent="0.2">
      <c r="A32" s="12" t="str">
        <f t="shared" si="0"/>
        <v>0028</v>
      </c>
      <c r="B32" s="10" t="s">
        <v>19062</v>
      </c>
      <c r="C32" s="10" t="s">
        <v>2</v>
      </c>
      <c r="D32" s="11">
        <v>5000000</v>
      </c>
      <c r="E32" s="10" t="s">
        <v>4</v>
      </c>
      <c r="F32" s="10" t="s">
        <v>9523</v>
      </c>
      <c r="G32" s="10"/>
      <c r="H32" s="10" t="s">
        <v>9866</v>
      </c>
      <c r="I32" s="10" t="s">
        <v>216</v>
      </c>
      <c r="J32" s="10"/>
      <c r="K32" s="10" t="s">
        <v>292</v>
      </c>
      <c r="L32" s="10"/>
      <c r="M32" s="10"/>
      <c r="N32" s="10" t="s">
        <v>292</v>
      </c>
      <c r="O32" s="10"/>
      <c r="P32" s="10"/>
      <c r="Q32" s="10"/>
      <c r="R32" s="10"/>
    </row>
    <row r="33" spans="1:18" ht="22.5" x14ac:dyDescent="0.2">
      <c r="A33" s="12" t="str">
        <f t="shared" si="0"/>
        <v>0029</v>
      </c>
      <c r="B33" s="10" t="s">
        <v>19063</v>
      </c>
      <c r="C33" s="10" t="s">
        <v>1</v>
      </c>
      <c r="D33" s="11">
        <v>177100000</v>
      </c>
      <c r="E33" s="10" t="s">
        <v>4</v>
      </c>
      <c r="F33" s="10" t="s">
        <v>9525</v>
      </c>
      <c r="G33" s="10"/>
      <c r="H33" s="10" t="s">
        <v>15878</v>
      </c>
      <c r="I33" s="10" t="s">
        <v>262</v>
      </c>
      <c r="J33" s="10"/>
      <c r="K33" s="10" t="s">
        <v>292</v>
      </c>
      <c r="L33" s="10"/>
      <c r="M33" s="10"/>
      <c r="N33" s="10" t="s">
        <v>292</v>
      </c>
      <c r="O33" s="10"/>
      <c r="P33" s="10"/>
      <c r="Q33" s="10"/>
      <c r="R33" s="10"/>
    </row>
    <row r="34" spans="1:18" ht="22.5" x14ac:dyDescent="0.2">
      <c r="A34" s="12" t="str">
        <f>IF(LEN(B34)&gt;1,TEXT(ROW(B34)-4,"0000"),(IF(LEN(#REF!)&gt;1,"unesite naziv","")))</f>
        <v>0030</v>
      </c>
      <c r="B34" s="10" t="s">
        <v>19064</v>
      </c>
      <c r="C34" s="10" t="s">
        <v>1</v>
      </c>
      <c r="D34" s="11">
        <v>177100000</v>
      </c>
      <c r="E34" s="10" t="s">
        <v>4</v>
      </c>
      <c r="F34" s="10" t="s">
        <v>9525</v>
      </c>
      <c r="G34" s="10"/>
      <c r="H34" s="10" t="s">
        <v>15878</v>
      </c>
      <c r="I34" s="10" t="s">
        <v>230</v>
      </c>
      <c r="J34" s="10"/>
      <c r="K34" s="10" t="s">
        <v>292</v>
      </c>
      <c r="L34" s="10"/>
      <c r="M34" s="10"/>
      <c r="N34" s="10" t="s">
        <v>292</v>
      </c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ref="A65:A128" si="1">IF(LEN(B65)&gt;1,TEXT(ROW(B65)-4,"0000"),(IF(LEN(B66)&gt;1,"unesite naziv","")))</f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si="1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ref="A129:A192" si="2">IF(LEN(B129)&gt;1,TEXT(ROW(B129)-4,"0000"),(IF(LEN(B130)&gt;1,"unesite naziv","")))</f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si="2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ref="A193:A256" si="3">IF(LEN(B193)&gt;1,TEXT(ROW(B193)-4,"0000"),(IF(LEN(B194)&gt;1,"unesite naziv","")))</f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si="3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ref="A257:A320" si="4">IF(LEN(B257)&gt;1,TEXT(ROW(B257)-4,"0000"),(IF(LEN(B258)&gt;1,"unesite naziv","")))</f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si="4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ref="A321:A384" si="5">IF(LEN(B321)&gt;1,TEXT(ROW(B321)-4,"0000"),(IF(LEN(B322)&gt;1,"unesite naziv","")))</f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si="5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ref="A385:A448" si="6">IF(LEN(B385)&gt;1,TEXT(ROW(B385)-4,"0000"),(IF(LEN(B386)&gt;1,"unesite naziv","")))</f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si="6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ref="A449:A512" si="7">IF(LEN(B449)&gt;1,TEXT(ROW(B449)-4,"0000"),(IF(LEN(B450)&gt;1,"unesite naziv","")))</f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si="7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ref="A513:A576" si="8">IF(LEN(B513)&gt;1,TEXT(ROW(B513)-4,"0000"),(IF(LEN(B514)&gt;1,"unesite naziv","")))</f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si="8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ref="A577:A640" si="9">IF(LEN(B577)&gt;1,TEXT(ROW(B577)-4,"0000"),(IF(LEN(B578)&gt;1,"unesite naziv","")))</f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si="9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ref="A641:A704" si="10">IF(LEN(B641)&gt;1,TEXT(ROW(B641)-4,"0000"),(IF(LEN(B642)&gt;1,"unesite naziv","")))</f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si="10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ref="A705:A768" si="11">IF(LEN(B705)&gt;1,TEXT(ROW(B705)-4,"0000"),(IF(LEN(B706)&gt;1,"unesite naziv","")))</f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si="11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ref="A769:A832" si="12">IF(LEN(B769)&gt;1,TEXT(ROW(B769)-4,"0000"),(IF(LEN(B770)&gt;1,"unesite naziv","")))</f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si="12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ref="A833:A896" si="13">IF(LEN(B833)&gt;1,TEXT(ROW(B833)-4,"0000"),(IF(LEN(B834)&gt;1,"unesite naziv","")))</f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si="13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ref="A897:A960" si="14">IF(LEN(B897)&gt;1,TEXT(ROW(B897)-4,"0000"),(IF(LEN(B898)&gt;1,"unesite naziv","")))</f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si="14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ref="A961:A1024" si="15">IF(LEN(B961)&gt;1,TEXT(ROW(B961)-4,"0000"),(IF(LEN(B962)&gt;1,"unesite naziv","")))</f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si="15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ref="A1025:A1088" si="16">IF(LEN(B1025)&gt;1,TEXT(ROW(B1025)-4,"0000"),(IF(LEN(B1026)&gt;1,"unesite naziv","")))</f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si="16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ref="A1089:A1152" si="17">IF(LEN(B1089)&gt;1,TEXT(ROW(B1089)-4,"0000"),(IF(LEN(B1090)&gt;1,"unesite naziv","")))</f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si="17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ref="A1153:A1216" si="18">IF(LEN(B1153)&gt;1,TEXT(ROW(B1153)-4,"0000"),(IF(LEN(B1154)&gt;1,"unesite naziv","")))</f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si="18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ref="A1217:A1280" si="19">IF(LEN(B1217)&gt;1,TEXT(ROW(B1217)-4,"0000"),(IF(LEN(B1218)&gt;1,"unesite naziv","")))</f>
        <v/>
      </c>
    </row>
    <row r="1218" spans="1:1" x14ac:dyDescent="0.2">
      <c r="A1218" s="12" t="str">
        <f t="shared" si="19"/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ref="A1281:A1344" si="20">IF(LEN(B1281)&gt;1,TEXT(ROW(B1281)-4,"0000"),(IF(LEN(B1282)&gt;1,"unesite naziv","")))</f>
        <v/>
      </c>
    </row>
    <row r="1282" spans="1:1" x14ac:dyDescent="0.2">
      <c r="A1282" s="12" t="str">
        <f t="shared" si="20"/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ref="A1345:A1408" si="21">IF(LEN(B1345)&gt;1,TEXT(ROW(B1345)-4,"0000"),(IF(LEN(B1346)&gt;1,"unesite naziv","")))</f>
        <v/>
      </c>
    </row>
    <row r="1346" spans="1:1" x14ac:dyDescent="0.2">
      <c r="A1346" s="12" t="str">
        <f t="shared" si="21"/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ref="A1409:A1472" si="22">IF(LEN(B1409)&gt;1,TEXT(ROW(B1409)-4,"0000"),(IF(LEN(B1410)&gt;1,"unesite naziv","")))</f>
        <v/>
      </c>
    </row>
    <row r="1410" spans="1:1" x14ac:dyDescent="0.2">
      <c r="A1410" s="12" t="str">
        <f t="shared" si="22"/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ref="A1473:A1536" si="23">IF(LEN(B1473)&gt;1,TEXT(ROW(B1473)-4,"0000"),(IF(LEN(B1474)&gt;1,"unesite naziv","")))</f>
        <v/>
      </c>
    </row>
    <row r="1474" spans="1:1" x14ac:dyDescent="0.2">
      <c r="A1474" s="12" t="str">
        <f t="shared" si="23"/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ref="A1537:A1600" si="24">IF(LEN(B1537)&gt;1,TEXT(ROW(B1537)-4,"0000"),(IF(LEN(B1538)&gt;1,"unesite naziv","")))</f>
        <v/>
      </c>
    </row>
    <row r="1538" spans="1:1" x14ac:dyDescent="0.2">
      <c r="A1538" s="12" t="str">
        <f t="shared" si="24"/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ref="A1601:A1664" si="25">IF(LEN(B1601)&gt;1,TEXT(ROW(B1601)-4,"0000"),(IF(LEN(B1602)&gt;1,"unesite naziv","")))</f>
        <v/>
      </c>
    </row>
    <row r="1602" spans="1:1" x14ac:dyDescent="0.2">
      <c r="A1602" s="12" t="str">
        <f t="shared" si="25"/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ref="A1665:A1728" si="26">IF(LEN(B1665)&gt;1,TEXT(ROW(B1665)-4,"0000"),(IF(LEN(B1666)&gt;1,"unesite naziv","")))</f>
        <v/>
      </c>
    </row>
    <row r="1666" spans="1:1" x14ac:dyDescent="0.2">
      <c r="A1666" s="12" t="str">
        <f t="shared" si="26"/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ref="A1729:A1792" si="27">IF(LEN(B1729)&gt;1,TEXT(ROW(B1729)-4,"0000"),(IF(LEN(B1730)&gt;1,"unesite naziv","")))</f>
        <v/>
      </c>
    </row>
    <row r="1730" spans="1:1" x14ac:dyDescent="0.2">
      <c r="A1730" s="12" t="str">
        <f t="shared" si="27"/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ref="A1793:A1856" si="28">IF(LEN(B1793)&gt;1,TEXT(ROW(B1793)-4,"0000"),(IF(LEN(B1794)&gt;1,"unesite naziv","")))</f>
        <v/>
      </c>
    </row>
    <row r="1794" spans="1:1" x14ac:dyDescent="0.2">
      <c r="A1794" s="12" t="str">
        <f t="shared" si="28"/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ref="A1857:A1920" si="29">IF(LEN(B1857)&gt;1,TEXT(ROW(B1857)-4,"0000"),(IF(LEN(B1858)&gt;1,"unesite naziv","")))</f>
        <v/>
      </c>
    </row>
    <row r="1858" spans="1:1" x14ac:dyDescent="0.2">
      <c r="A1858" s="12" t="str">
        <f t="shared" si="29"/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ref="A1921:A1984" si="30">IF(LEN(B1921)&gt;1,TEXT(ROW(B1921)-4,"0000"),(IF(LEN(B1922)&gt;1,"unesite naziv","")))</f>
        <v/>
      </c>
    </row>
    <row r="1922" spans="1:1" x14ac:dyDescent="0.2">
      <c r="A1922" s="12" t="str">
        <f t="shared" si="30"/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ref="A1985:A2048" si="31">IF(LEN(B1985)&gt;1,TEXT(ROW(B1985)-4,"0000"),(IF(LEN(B1986)&gt;1,"unesite naziv","")))</f>
        <v/>
      </c>
    </row>
    <row r="1986" spans="1:1" x14ac:dyDescent="0.2">
      <c r="A1986" s="12" t="str">
        <f t="shared" si="31"/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ref="A2049:A2112" si="32">IF(LEN(B2049)&gt;1,TEXT(ROW(B2049)-4,"0000"),(IF(LEN(B2050)&gt;1,"unesite naziv","")))</f>
        <v/>
      </c>
    </row>
    <row r="2050" spans="1:1" x14ac:dyDescent="0.2">
      <c r="A2050" s="12" t="str">
        <f t="shared" si="32"/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ref="A2113:A2176" si="33">IF(LEN(B2113)&gt;1,TEXT(ROW(B2113)-4,"0000"),(IF(LEN(B2114)&gt;1,"unesite naziv","")))</f>
        <v/>
      </c>
    </row>
    <row r="2114" spans="1:1" x14ac:dyDescent="0.2">
      <c r="A2114" s="12" t="str">
        <f t="shared" si="33"/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ref="A2177:A2240" si="34">IF(LEN(B2177)&gt;1,TEXT(ROW(B2177)-4,"0000"),(IF(LEN(B2178)&gt;1,"unesite naziv","")))</f>
        <v/>
      </c>
    </row>
    <row r="2178" spans="1:1" x14ac:dyDescent="0.2">
      <c r="A2178" s="12" t="str">
        <f t="shared" si="34"/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ref="A2241:A2304" si="35">IF(LEN(B2241)&gt;1,TEXT(ROW(B2241)-4,"0000"),(IF(LEN(B2242)&gt;1,"unesite naziv","")))</f>
        <v/>
      </c>
    </row>
    <row r="2242" spans="1:1" x14ac:dyDescent="0.2">
      <c r="A2242" s="12" t="str">
        <f t="shared" si="35"/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ref="A2305:A2368" si="36">IF(LEN(B2305)&gt;1,TEXT(ROW(B2305)-4,"0000"),(IF(LEN(B2306)&gt;1,"unesite naziv","")))</f>
        <v/>
      </c>
    </row>
    <row r="2306" spans="1:1" x14ac:dyDescent="0.2">
      <c r="A2306" s="12" t="str">
        <f t="shared" si="36"/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ref="A2369:A2432" si="37">IF(LEN(B2369)&gt;1,TEXT(ROW(B2369)-4,"0000"),(IF(LEN(B2370)&gt;1,"unesite naziv","")))</f>
        <v/>
      </c>
    </row>
    <row r="2370" spans="1:1" x14ac:dyDescent="0.2">
      <c r="A2370" s="12" t="str">
        <f t="shared" si="37"/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ref="A2433:A2496" si="38">IF(LEN(B2433)&gt;1,TEXT(ROW(B2433)-4,"0000"),(IF(LEN(B2434)&gt;1,"unesite naziv","")))</f>
        <v/>
      </c>
    </row>
    <row r="2434" spans="1:1" x14ac:dyDescent="0.2">
      <c r="A2434" s="12" t="str">
        <f t="shared" si="38"/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ref="A2497:A2560" si="39">IF(LEN(B2497)&gt;1,TEXT(ROW(B2497)-4,"0000"),(IF(LEN(B2498)&gt;1,"unesite naziv","")))</f>
        <v/>
      </c>
    </row>
    <row r="2498" spans="1:1" x14ac:dyDescent="0.2">
      <c r="A2498" s="12" t="str">
        <f t="shared" si="39"/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ref="A2561:A2624" si="40">IF(LEN(B2561)&gt;1,TEXT(ROW(B2561)-4,"0000"),(IF(LEN(B2562)&gt;1,"unesite naziv","")))</f>
        <v/>
      </c>
    </row>
    <row r="2562" spans="1:1" x14ac:dyDescent="0.2">
      <c r="A2562" s="12" t="str">
        <f t="shared" si="40"/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ref="A2625:A2688" si="41">IF(LEN(B2625)&gt;1,TEXT(ROW(B2625)-4,"0000"),(IF(LEN(B2626)&gt;1,"unesite naziv","")))</f>
        <v/>
      </c>
    </row>
    <row r="2626" spans="1:1" x14ac:dyDescent="0.2">
      <c r="A2626" s="12" t="str">
        <f t="shared" si="41"/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ref="A2689:A2752" si="42">IF(LEN(B2689)&gt;1,TEXT(ROW(B2689)-4,"0000"),(IF(LEN(B2690)&gt;1,"unesite naziv","")))</f>
        <v/>
      </c>
    </row>
    <row r="2690" spans="1:1" x14ac:dyDescent="0.2">
      <c r="A2690" s="12" t="str">
        <f t="shared" si="42"/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ref="A2753:A2816" si="43">IF(LEN(B2753)&gt;1,TEXT(ROW(B2753)-4,"0000"),(IF(LEN(B2754)&gt;1,"unesite naziv","")))</f>
        <v/>
      </c>
    </row>
    <row r="2754" spans="1:1" x14ac:dyDescent="0.2">
      <c r="A2754" s="12" t="str">
        <f t="shared" si="43"/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ref="A2817:A2880" si="44">IF(LEN(B2817)&gt;1,TEXT(ROW(B2817)-4,"0000"),(IF(LEN(B2818)&gt;1,"unesite naziv","")))</f>
        <v/>
      </c>
    </row>
    <row r="2818" spans="1:1" x14ac:dyDescent="0.2">
      <c r="A2818" s="12" t="str">
        <f t="shared" si="44"/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ref="A2881:A2944" si="45">IF(LEN(B2881)&gt;1,TEXT(ROW(B2881)-4,"0000"),(IF(LEN(B2882)&gt;1,"unesite naziv","")))</f>
        <v/>
      </c>
    </row>
    <row r="2882" spans="1:1" x14ac:dyDescent="0.2">
      <c r="A2882" s="12" t="str">
        <f t="shared" si="45"/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ref="A2945:A3008" si="46">IF(LEN(B2945)&gt;1,TEXT(ROW(B2945)-4,"0000"),(IF(LEN(B2946)&gt;1,"unesite naziv","")))</f>
        <v/>
      </c>
    </row>
    <row r="2946" spans="1:1" x14ac:dyDescent="0.2">
      <c r="A2946" s="12" t="str">
        <f t="shared" si="46"/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ref="A3009:A3072" si="47">IF(LEN(B3009)&gt;1,TEXT(ROW(B3009)-4,"0000"),(IF(LEN(B3010)&gt;1,"unesite naziv","")))</f>
        <v/>
      </c>
    </row>
    <row r="3010" spans="1:1" x14ac:dyDescent="0.2">
      <c r="A3010" s="12" t="str">
        <f t="shared" si="47"/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ref="A3073:A3136" si="48">IF(LEN(B3073)&gt;1,TEXT(ROW(B3073)-4,"0000"),(IF(LEN(B3074)&gt;1,"unesite naziv","")))</f>
        <v/>
      </c>
    </row>
    <row r="3074" spans="1:1" x14ac:dyDescent="0.2">
      <c r="A3074" s="12" t="str">
        <f t="shared" si="48"/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ref="A3137:A3200" si="49">IF(LEN(B3137)&gt;1,TEXT(ROW(B3137)-4,"0000"),(IF(LEN(B3138)&gt;1,"unesite naziv","")))</f>
        <v/>
      </c>
    </row>
    <row r="3138" spans="1:1" x14ac:dyDescent="0.2">
      <c r="A3138" s="12" t="str">
        <f t="shared" si="49"/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ref="A3201:A3264" si="50">IF(LEN(B3201)&gt;1,TEXT(ROW(B3201)-4,"0000"),(IF(LEN(B3202)&gt;1,"unesite naziv","")))</f>
        <v/>
      </c>
    </row>
    <row r="3202" spans="1:1" x14ac:dyDescent="0.2">
      <c r="A3202" s="12" t="str">
        <f t="shared" si="50"/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ref="A3265:A3328" si="51">IF(LEN(B3265)&gt;1,TEXT(ROW(B3265)-4,"0000"),(IF(LEN(B3266)&gt;1,"unesite naziv","")))</f>
        <v/>
      </c>
    </row>
    <row r="3266" spans="1:1" x14ac:dyDescent="0.2">
      <c r="A3266" s="12" t="str">
        <f t="shared" si="51"/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ref="A3329:A3392" si="52">IF(LEN(B3329)&gt;1,TEXT(ROW(B3329)-4,"0000"),(IF(LEN(B3330)&gt;1,"unesite naziv","")))</f>
        <v/>
      </c>
    </row>
    <row r="3330" spans="1:1" x14ac:dyDescent="0.2">
      <c r="A3330" s="12" t="str">
        <f t="shared" si="52"/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ref="A3393:A3456" si="53">IF(LEN(B3393)&gt;1,TEXT(ROW(B3393)-4,"0000"),(IF(LEN(B3394)&gt;1,"unesite naziv","")))</f>
        <v/>
      </c>
    </row>
    <row r="3394" spans="1:1" x14ac:dyDescent="0.2">
      <c r="A3394" s="12" t="str">
        <f t="shared" si="53"/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ref="A3457:A3520" si="54">IF(LEN(B3457)&gt;1,TEXT(ROW(B3457)-4,"0000"),(IF(LEN(B3458)&gt;1,"unesite naziv","")))</f>
        <v/>
      </c>
    </row>
    <row r="3458" spans="1:1" x14ac:dyDescent="0.2">
      <c r="A3458" s="12" t="str">
        <f t="shared" si="54"/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ref="A3521:A3584" si="55">IF(LEN(B3521)&gt;1,TEXT(ROW(B3521)-4,"0000"),(IF(LEN(B3522)&gt;1,"unesite naziv","")))</f>
        <v/>
      </c>
    </row>
    <row r="3522" spans="1:1" x14ac:dyDescent="0.2">
      <c r="A3522" s="12" t="str">
        <f t="shared" si="55"/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ref="A3585:A3648" si="56">IF(LEN(B3585)&gt;1,TEXT(ROW(B3585)-4,"0000"),(IF(LEN(B3586)&gt;1,"unesite naziv","")))</f>
        <v/>
      </c>
    </row>
    <row r="3586" spans="1:1" x14ac:dyDescent="0.2">
      <c r="A3586" s="12" t="str">
        <f t="shared" si="56"/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ref="A3649:A3712" si="57">IF(LEN(B3649)&gt;1,TEXT(ROW(B3649)-4,"0000"),(IF(LEN(B3650)&gt;1,"unesite naziv","")))</f>
        <v/>
      </c>
    </row>
    <row r="3650" spans="1:1" x14ac:dyDescent="0.2">
      <c r="A3650" s="12" t="str">
        <f t="shared" si="57"/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ref="A3713:A3776" si="58">IF(LEN(B3713)&gt;1,TEXT(ROW(B3713)-4,"0000"),(IF(LEN(B3714)&gt;1,"unesite naziv","")))</f>
        <v/>
      </c>
    </row>
    <row r="3714" spans="1:1" x14ac:dyDescent="0.2">
      <c r="A3714" s="12" t="str">
        <f t="shared" si="58"/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ref="A3777:A3840" si="59">IF(LEN(B3777)&gt;1,TEXT(ROW(B3777)-4,"0000"),(IF(LEN(B3778)&gt;1,"unesite naziv","")))</f>
        <v/>
      </c>
    </row>
    <row r="3778" spans="1:1" x14ac:dyDescent="0.2">
      <c r="A3778" s="12" t="str">
        <f t="shared" si="59"/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ref="A3841:A3904" si="60">IF(LEN(B3841)&gt;1,TEXT(ROW(B3841)-4,"0000"),(IF(LEN(B3842)&gt;1,"unesite naziv","")))</f>
        <v/>
      </c>
    </row>
    <row r="3842" spans="1:1" x14ac:dyDescent="0.2">
      <c r="A3842" s="12" t="str">
        <f t="shared" si="60"/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ref="A3905:A3968" si="61">IF(LEN(B3905)&gt;1,TEXT(ROW(B3905)-4,"0000"),(IF(LEN(B3906)&gt;1,"unesite naziv","")))</f>
        <v/>
      </c>
    </row>
    <row r="3906" spans="1:1" x14ac:dyDescent="0.2">
      <c r="A3906" s="12" t="str">
        <f t="shared" si="61"/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ref="A3969:A4032" si="62">IF(LEN(B3969)&gt;1,TEXT(ROW(B3969)-4,"0000"),(IF(LEN(B3970)&gt;1,"unesite naziv","")))</f>
        <v/>
      </c>
    </row>
    <row r="3970" spans="1:1" x14ac:dyDescent="0.2">
      <c r="A3970" s="12" t="str">
        <f t="shared" si="62"/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ref="A4033:A4069" si="63">IF(LEN(B4033)&gt;1,TEXT(ROW(B4033)-4,"0000"),(IF(LEN(B4034)&gt;1,"unesite naziv","")))</f>
        <v/>
      </c>
    </row>
    <row r="4034" spans="1:1" x14ac:dyDescent="0.2">
      <c r="A4034" s="12" t="str">
        <f t="shared" si="63"/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79">
      <formula1>1</formula1>
      <formula2>999999999999999000000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C5:C878</xm:sqref>
        </x14:dataValidation>
        <x14:dataValidation type="list" allowBlank="1" showInputMessage="1" showErrorMessage="1">
          <x14:formula1>
            <xm:f>ProcedureType!$B$2:$B$100</xm:f>
          </x14:formula1>
          <xm:sqref>E5:E878</xm:sqref>
        </x14:dataValidation>
        <x14:dataValidation type="list" allowBlank="1" showInputMessage="1" showErrorMessage="1">
          <x14:formula1>
            <xm:f>Quarter!$B$2:$B$100</xm:f>
          </x14:formula1>
          <xm:sqref>F5:F879</xm:sqref>
        </x14:dataValidation>
        <x14:dataValidation type="list" allowBlank="1" showInputMessage="1" showErrorMessage="1">
          <x14:formula1>
            <xm:f>NUTS!$B$2:$B$100</xm:f>
          </x14:formula1>
          <xm:sqref>I5:I874</xm:sqref>
        </x14:dataValidation>
        <x14:dataValidation type="list" allowBlank="1" showInputMessage="1" showErrorMessage="1">
          <x14:formula1>
            <xm:f>YesNo!$B$2:$B$100</xm:f>
          </x14:formula1>
          <xm:sqref>N5:N875 K5:L876 Q5:Q874</xm:sqref>
        </x14:dataValidation>
        <x14:dataValidation type="list" allowBlank="1" showInputMessage="1" showErrorMessage="1">
          <x14:formula1>
            <xm:f>Technique!$B$2:$B$100</xm:f>
          </x14:formula1>
          <xm:sqref>M5:M875</xm:sqref>
        </x14:dataValidation>
        <x14:dataValidation type="list" allowBlank="1" showInputMessage="1" showErrorMessage="1">
          <x14:formula1>
            <xm:f>CentralPurchasingBodies!$B$2:$B$100</xm:f>
          </x14:formula1>
          <xm:sqref>O5:O875</xm:sqref>
        </x14:dataValidation>
        <x14:dataValidation type="list" allowBlank="1" showInputMessage="1" showErrorMessage="1">
          <x14:formula1>
            <xm:f>CPCategories!$B$2:$B$100</xm:f>
          </x14:formula1>
          <xm:sqref>P5:P875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8212" zoomScaleNormal="100" workbookViewId="0">
      <selection activeCell="C8224" sqref="C822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6E4436B6-2760-48C9-BC3E-76B6163A1BF8}">
  <ds:schemaRefs/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5C6FCAC8-652E-4C50-9776-A7081E1923B0}">
  <ds:schemaRefs/>
</ds:datastoreItem>
</file>

<file path=customXml/itemProps12.xml><?xml version="1.0" encoding="utf-8"?>
<ds:datastoreItem xmlns:ds="http://schemas.openxmlformats.org/officeDocument/2006/customXml" ds:itemID="{C27EC4A4-33C3-466D-8422-21EBFEF37E92}">
  <ds:schemaRefs/>
</ds:datastoreItem>
</file>

<file path=customXml/itemProps13.xml><?xml version="1.0" encoding="utf-8"?>
<ds:datastoreItem xmlns:ds="http://schemas.openxmlformats.org/officeDocument/2006/customXml" ds:itemID="{4299A46E-FC44-4645-A840-37152B90BDC9}">
  <ds:schemaRefs/>
</ds:datastoreItem>
</file>

<file path=customXml/itemProps14.xml><?xml version="1.0" encoding="utf-8"?>
<ds:datastoreItem xmlns:ds="http://schemas.openxmlformats.org/officeDocument/2006/customXml" ds:itemID="{1FA612F6-8586-4ABD-9DEC-5D58001EA6C5}">
  <ds:schemaRefs/>
</ds:datastoreItem>
</file>

<file path=customXml/itemProps15.xml><?xml version="1.0" encoding="utf-8"?>
<ds:datastoreItem xmlns:ds="http://schemas.openxmlformats.org/officeDocument/2006/customXml" ds:itemID="{35E8DF12-86EE-4FC8-AC50-37AC05960CF9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DE136DBF-87DA-4BD7-9B75-78D092090421}">
  <ds:schemaRefs/>
</ds:datastoreItem>
</file>

<file path=customXml/itemProps2.xml><?xml version="1.0" encoding="utf-8"?>
<ds:datastoreItem xmlns:ds="http://schemas.openxmlformats.org/officeDocument/2006/customXml" ds:itemID="{DF457A5A-DDDC-47CC-ADD8-89C22836DD93}">
  <ds:schemaRefs/>
</ds:datastoreItem>
</file>

<file path=customXml/itemProps3.xml><?xml version="1.0" encoding="utf-8"?>
<ds:datastoreItem xmlns:ds="http://schemas.openxmlformats.org/officeDocument/2006/customXml" ds:itemID="{93837C7B-2E47-4E96-B380-83FDAEF764B4}">
  <ds:schemaRefs/>
</ds:datastoreItem>
</file>

<file path=customXml/itemProps4.xml><?xml version="1.0" encoding="utf-8"?>
<ds:datastoreItem xmlns:ds="http://schemas.openxmlformats.org/officeDocument/2006/customXml" ds:itemID="{43CA78F4-099B-4994-A7C9-58F418A2550D}">
  <ds:schemaRefs/>
</ds:datastoreItem>
</file>

<file path=customXml/itemProps5.xml><?xml version="1.0" encoding="utf-8"?>
<ds:datastoreItem xmlns:ds="http://schemas.openxmlformats.org/officeDocument/2006/customXml" ds:itemID="{E2CB5A33-26FA-42A2-A8E6-D31172A21980}">
  <ds:schemaRefs/>
</ds:datastoreItem>
</file>

<file path=customXml/itemProps6.xml><?xml version="1.0" encoding="utf-8"?>
<ds:datastoreItem xmlns:ds="http://schemas.openxmlformats.org/officeDocument/2006/customXml" ds:itemID="{4D04AE63-AD15-48F6-B541-5940964CB851}">
  <ds:schemaRefs/>
</ds:datastoreItem>
</file>

<file path=customXml/itemProps7.xml><?xml version="1.0" encoding="utf-8"?>
<ds:datastoreItem xmlns:ds="http://schemas.openxmlformats.org/officeDocument/2006/customXml" ds:itemID="{53F4EA4D-EDC6-4D99-B6B5-111E98D7B7D3}">
  <ds:schemaRefs/>
</ds:datastoreItem>
</file>

<file path=customXml/itemProps8.xml><?xml version="1.0" encoding="utf-8"?>
<ds:datastoreItem xmlns:ds="http://schemas.openxmlformats.org/officeDocument/2006/customXml" ds:itemID="{CC648CA4-62E5-4518-A205-B4E617E8A714}">
  <ds:schemaRefs/>
</ds:datastoreItem>
</file>

<file path=customXml/itemProps9.xml><?xml version="1.0" encoding="utf-8"?>
<ds:datastoreItem xmlns:ds="http://schemas.openxmlformats.org/officeDocument/2006/customXml" ds:itemID="{D8D6A667-80C3-4B3F-90A8-567C26A27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Ивана Бубања</cp:lastModifiedBy>
  <cp:lastPrinted>2023-01-31T10:24:19Z</cp:lastPrinted>
  <dcterms:created xsi:type="dcterms:W3CDTF">2018-12-26T17:36:00Z</dcterms:created>
  <dcterms:modified xsi:type="dcterms:W3CDTF">2023-02-02T11:52:56Z</dcterms:modified>
</cp:coreProperties>
</file>